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2\PTW\EN\"/>
    </mc:Choice>
  </mc:AlternateContent>
  <xr:revisionPtr revIDLastSave="0" documentId="13_ncr:1_{49F4AF8D-4E9F-49CC-A159-51E8C9972165}" xr6:coauthVersionLast="47" xr6:coauthVersionMax="47" xr10:uidLastSave="{00000000-0000-0000-0000-000000000000}"/>
  <bookViews>
    <workbookView xWindow="2340" yWindow="1395" windowWidth="12840" windowHeight="14190" tabRatio="687" xr2:uid="{00000000-000D-0000-FFFF-FFFF00000000}"/>
  </bookViews>
  <sheets>
    <sheet name="INDEX" sheetId="10" r:id="rId1"/>
    <sheet name="R_PTW 2022vs2021" sheetId="16" r:id="rId2"/>
    <sheet name="R_PTW NEW 2022vs2021" sheetId="33" r:id="rId3"/>
    <sheet name="R_MC NEW 2022vs2021" sheetId="37" r:id="rId4"/>
    <sheet name="R_MC 2022 rankings" sheetId="41" r:id="rId5"/>
    <sheet name="R_MP NEW 2022vs2021" sheetId="38" r:id="rId6"/>
    <sheet name="R_MP_2022 ranking" sheetId="42" r:id="rId7"/>
    <sheet name="R_PTW USED 2022vs2021" sheetId="34" r:id="rId8"/>
    <sheet name="R_MC&amp;MP structure 2022" sheetId="19" r:id="rId9"/>
  </sheets>
  <definedNames>
    <definedName name="_xlnm._FilterDatabase" localSheetId="4" hidden="1">'R_MC 2022 rankings'!$C$22:$K$153</definedName>
    <definedName name="_xlnm._FilterDatabase" localSheetId="6" hidden="1">'R_MP_2022 ranking'!$C$15:$J$131</definedName>
    <definedName name="_xlnm.Print_Area" localSheetId="4">'R_MC 2022 rankings'!$B$2:$X$67</definedName>
    <definedName name="_xlnm.Print_Area" localSheetId="3">'R_MC NEW 2022vs2021'!$A$1:$Q$41</definedName>
    <definedName name="_xlnm.Print_Area" localSheetId="8">'R_MC&amp;MP structure 2022'!$A$1:$N$48</definedName>
    <definedName name="_xlnm.Print_Area" localSheetId="5">'R_MP NEW 2022vs2021'!$A$1:$Q$41</definedName>
    <definedName name="_xlnm.Print_Area" localSheetId="6">'R_MP_2022 ranking'!$B$1:$I$14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9" l="1"/>
  <c r="M29" i="19"/>
  <c r="M30" i="19"/>
  <c r="M31" i="19"/>
  <c r="M13" i="19"/>
  <c r="M14" i="19"/>
  <c r="M15" i="19"/>
  <c r="M16" i="19"/>
  <c r="M5" i="34"/>
  <c r="M7" i="34" s="1"/>
  <c r="M6" i="34"/>
  <c r="M10" i="38"/>
  <c r="M10" i="37"/>
  <c r="M5" i="33"/>
  <c r="M6" i="33" s="1"/>
  <c r="M5" i="16"/>
  <c r="M6" i="16"/>
  <c r="M7" i="16"/>
  <c r="L29" i="19"/>
  <c r="L30" i="19"/>
  <c r="L31" i="19"/>
  <c r="L14" i="19"/>
  <c r="L15" i="19"/>
  <c r="L16" i="19"/>
  <c r="L5" i="34"/>
  <c r="L10" i="38"/>
  <c r="G15" i="41"/>
  <c r="F15" i="41"/>
  <c r="F16" i="41" s="1"/>
  <c r="G16" i="41" s="1"/>
  <c r="E15" i="41"/>
  <c r="D15" i="41"/>
  <c r="D16" i="41" s="1"/>
  <c r="L10" i="37"/>
  <c r="L5" i="33"/>
  <c r="L5" i="16"/>
  <c r="K29" i="19"/>
  <c r="K30" i="19"/>
  <c r="K31" i="19"/>
  <c r="K14" i="19"/>
  <c r="K15" i="19"/>
  <c r="K16" i="19"/>
  <c r="M7" i="33" l="1"/>
  <c r="H16" i="41"/>
  <c r="L7" i="34"/>
  <c r="H15" i="41"/>
  <c r="E16" i="41"/>
  <c r="L7" i="33"/>
  <c r="L7" i="16"/>
  <c r="K5" i="34"/>
  <c r="K7" i="34" s="1"/>
  <c r="K10" i="38"/>
  <c r="K10" i="37"/>
  <c r="K5" i="33"/>
  <c r="K7" i="33"/>
  <c r="K5" i="16"/>
  <c r="K6" i="16" s="1"/>
  <c r="J27" i="19"/>
  <c r="J29" i="19"/>
  <c r="J30" i="19"/>
  <c r="J12" i="19"/>
  <c r="J14" i="19"/>
  <c r="J15" i="19"/>
  <c r="J5" i="34"/>
  <c r="J6" i="34" s="1"/>
  <c r="J10" i="38"/>
  <c r="J10" i="37"/>
  <c r="J5" i="33"/>
  <c r="J6" i="33" s="1"/>
  <c r="J5" i="16"/>
  <c r="I27" i="19"/>
  <c r="I31" i="19" s="1"/>
  <c r="I29" i="19"/>
  <c r="I30" i="19"/>
  <c r="I12" i="19"/>
  <c r="I16" i="19" s="1"/>
  <c r="I14" i="19"/>
  <c r="I15" i="19"/>
  <c r="I5" i="34"/>
  <c r="I6" i="34" s="1"/>
  <c r="I7" i="34"/>
  <c r="I10" i="38"/>
  <c r="I10" i="37"/>
  <c r="I5" i="33"/>
  <c r="I6" i="33" s="1"/>
  <c r="I7" i="33"/>
  <c r="I5" i="16"/>
  <c r="I7" i="16"/>
  <c r="H29" i="19"/>
  <c r="H30" i="19"/>
  <c r="H27" i="19"/>
  <c r="H31" i="19" s="1"/>
  <c r="H14" i="19"/>
  <c r="H15" i="19"/>
  <c r="H12" i="19"/>
  <c r="H16" i="19" s="1"/>
  <c r="H5" i="34"/>
  <c r="H10" i="38"/>
  <c r="H10" i="37"/>
  <c r="H5" i="33"/>
  <c r="H5" i="16"/>
  <c r="G10" i="38"/>
  <c r="F10" i="38"/>
  <c r="J16" i="19" l="1"/>
  <c r="L6" i="34"/>
  <c r="K6" i="33"/>
  <c r="J7" i="33"/>
  <c r="L6" i="33"/>
  <c r="L6" i="16"/>
  <c r="I6" i="16"/>
  <c r="K7" i="16"/>
  <c r="J6" i="16"/>
  <c r="K6" i="34"/>
  <c r="J31" i="19"/>
  <c r="J7" i="34"/>
  <c r="J7" i="16"/>
  <c r="H7" i="34"/>
  <c r="H7" i="33"/>
  <c r="H7" i="16"/>
  <c r="E30" i="19"/>
  <c r="C29" i="19"/>
  <c r="B29" i="19"/>
  <c r="G27" i="19"/>
  <c r="D27" i="19"/>
  <c r="C27" i="19"/>
  <c r="B27" i="19"/>
  <c r="F29" i="19"/>
  <c r="K23" i="19"/>
  <c r="K28" i="19" s="1"/>
  <c r="J23" i="19"/>
  <c r="J28" i="19" s="1"/>
  <c r="I23" i="19"/>
  <c r="I28" i="19" s="1"/>
  <c r="H23" i="19"/>
  <c r="H28" i="19" s="1"/>
  <c r="C23" i="19"/>
  <c r="M23" i="19"/>
  <c r="L23" i="19"/>
  <c r="L28" i="19" s="1"/>
  <c r="E23" i="19"/>
  <c r="D29" i="19"/>
  <c r="B23" i="19"/>
  <c r="E10" i="38"/>
  <c r="E15" i="19"/>
  <c r="D15" i="19"/>
  <c r="E12" i="19"/>
  <c r="E16" i="19" s="1"/>
  <c r="C12" i="19"/>
  <c r="B12" i="19"/>
  <c r="F15" i="19"/>
  <c r="C15" i="19"/>
  <c r="B15" i="19"/>
  <c r="G12" i="19"/>
  <c r="F12" i="19"/>
  <c r="D14" i="19"/>
  <c r="D8" i="19"/>
  <c r="C8" i="19"/>
  <c r="C13" i="19" s="1"/>
  <c r="M8" i="19"/>
  <c r="L8" i="19"/>
  <c r="L13" i="19" s="1"/>
  <c r="K8" i="19"/>
  <c r="K13" i="19" s="1"/>
  <c r="J8" i="19"/>
  <c r="J13" i="19" s="1"/>
  <c r="H8" i="19"/>
  <c r="H13" i="19" s="1"/>
  <c r="E14" i="19"/>
  <c r="B8" i="19"/>
  <c r="F12" i="34"/>
  <c r="G5" i="34"/>
  <c r="H6" i="34" s="1"/>
  <c r="F5" i="34"/>
  <c r="G6" i="34" s="1"/>
  <c r="C5" i="34"/>
  <c r="C7" i="34" s="1"/>
  <c r="N4" i="34"/>
  <c r="E12" i="34" s="1"/>
  <c r="C12" i="34"/>
  <c r="E5" i="34"/>
  <c r="D5" i="34"/>
  <c r="B11" i="34"/>
  <c r="D10" i="38"/>
  <c r="C10" i="38"/>
  <c r="B10" i="38"/>
  <c r="C14" i="38" s="1"/>
  <c r="G10" i="37"/>
  <c r="F10" i="37"/>
  <c r="E10" i="37"/>
  <c r="D10" i="37"/>
  <c r="C10" i="37"/>
  <c r="B10" i="37"/>
  <c r="F12" i="33"/>
  <c r="C12" i="33"/>
  <c r="B12" i="33"/>
  <c r="F11" i="33"/>
  <c r="C11" i="33"/>
  <c r="B11" i="33"/>
  <c r="B6" i="33"/>
  <c r="G5" i="33"/>
  <c r="G7" i="33" s="1"/>
  <c r="F5" i="33"/>
  <c r="F6" i="33" s="1"/>
  <c r="E5" i="33"/>
  <c r="E7" i="33" s="1"/>
  <c r="D5" i="33"/>
  <c r="E6" i="33" s="1"/>
  <c r="C5" i="33"/>
  <c r="C6" i="33" s="1"/>
  <c r="B5" i="33"/>
  <c r="B7" i="33" s="1"/>
  <c r="N4" i="33"/>
  <c r="E12" i="33" s="1"/>
  <c r="N3" i="33"/>
  <c r="F12" i="16"/>
  <c r="C12" i="16"/>
  <c r="B12" i="16"/>
  <c r="F11" i="16"/>
  <c r="C11" i="16"/>
  <c r="B11" i="16"/>
  <c r="B6" i="16"/>
  <c r="G5" i="16"/>
  <c r="G7" i="16" s="1"/>
  <c r="F5" i="16"/>
  <c r="E5" i="16"/>
  <c r="E7" i="16" s="1"/>
  <c r="D5" i="16"/>
  <c r="E6" i="16" s="1"/>
  <c r="C5" i="16"/>
  <c r="C7" i="16" s="1"/>
  <c r="B5" i="16"/>
  <c r="C6" i="16" s="1"/>
  <c r="N4" i="16"/>
  <c r="E12" i="16" s="1"/>
  <c r="N3" i="16"/>
  <c r="E11" i="16" s="1"/>
  <c r="E13" i="16" s="1"/>
  <c r="L3" i="41"/>
  <c r="T3" i="41" s="1"/>
  <c r="E34" i="19"/>
  <c r="E41" i="19" s="1"/>
  <c r="E9" i="34"/>
  <c r="D3" i="42"/>
  <c r="E12" i="38"/>
  <c r="E12" i="37"/>
  <c r="E9" i="33"/>
  <c r="B9" i="33"/>
  <c r="B12" i="37" s="1"/>
  <c r="B12" i="38" s="1"/>
  <c r="B9" i="34" s="1"/>
  <c r="B34" i="19" s="1"/>
  <c r="B41" i="19" s="1"/>
  <c r="C10" i="33"/>
  <c r="C13" i="37"/>
  <c r="C13" i="38"/>
  <c r="C10" i="34" s="1"/>
  <c r="B10" i="33"/>
  <c r="B13" i="37"/>
  <c r="B13" i="38" s="1"/>
  <c r="B10" i="34" s="1"/>
  <c r="F10" i="16"/>
  <c r="F10" i="33"/>
  <c r="F13" i="37"/>
  <c r="F13" i="38" s="1"/>
  <c r="F10" i="34" s="1"/>
  <c r="E10" i="16"/>
  <c r="E10" i="33"/>
  <c r="E13" i="37"/>
  <c r="E13" i="38" s="1"/>
  <c r="E10" i="34" s="1"/>
  <c r="G7" i="34" l="1"/>
  <c r="F7" i="34"/>
  <c r="H6" i="33"/>
  <c r="N5" i="33"/>
  <c r="O3" i="33" s="1"/>
  <c r="D7" i="16"/>
  <c r="F6" i="16"/>
  <c r="H6" i="16"/>
  <c r="E11" i="33"/>
  <c r="E13" i="33" s="1"/>
  <c r="G11" i="16"/>
  <c r="C14" i="37"/>
  <c r="B14" i="37"/>
  <c r="F14" i="37"/>
  <c r="C31" i="19"/>
  <c r="C28" i="19"/>
  <c r="F11" i="34"/>
  <c r="F13" i="34" s="1"/>
  <c r="N22" i="19"/>
  <c r="B12" i="34"/>
  <c r="B13" i="34" s="1"/>
  <c r="B30" i="19"/>
  <c r="B31" i="19"/>
  <c r="F8" i="19"/>
  <c r="F13" i="19" s="1"/>
  <c r="N7" i="19"/>
  <c r="B16" i="19"/>
  <c r="B14" i="19"/>
  <c r="N26" i="19"/>
  <c r="C30" i="19"/>
  <c r="D12" i="19"/>
  <c r="D16" i="19" s="1"/>
  <c r="F23" i="19"/>
  <c r="G8" i="19"/>
  <c r="G13" i="19" s="1"/>
  <c r="C16" i="19"/>
  <c r="C14" i="19"/>
  <c r="F14" i="38"/>
  <c r="E29" i="19"/>
  <c r="G30" i="19"/>
  <c r="D30" i="19"/>
  <c r="C11" i="34"/>
  <c r="C13" i="34" s="1"/>
  <c r="B5" i="34"/>
  <c r="N5" i="34" s="1"/>
  <c r="I8" i="19"/>
  <c r="I13" i="19" s="1"/>
  <c r="G15" i="19"/>
  <c r="G23" i="19"/>
  <c r="G28" i="19" s="1"/>
  <c r="G31" i="19"/>
  <c r="D28" i="19"/>
  <c r="D31" i="19"/>
  <c r="N21" i="19"/>
  <c r="D23" i="19"/>
  <c r="B28" i="19"/>
  <c r="F30" i="19"/>
  <c r="E27" i="19"/>
  <c r="E28" i="19" s="1"/>
  <c r="G29" i="19"/>
  <c r="F27" i="19"/>
  <c r="N25" i="19"/>
  <c r="E43" i="19" s="1"/>
  <c r="G12" i="34"/>
  <c r="B14" i="38"/>
  <c r="N9" i="38"/>
  <c r="E14" i="38" s="1"/>
  <c r="B13" i="19"/>
  <c r="N6" i="19"/>
  <c r="N11" i="19"/>
  <c r="E8" i="19"/>
  <c r="E13" i="19" s="1"/>
  <c r="N10" i="19"/>
  <c r="E36" i="19" s="1"/>
  <c r="F16" i="19"/>
  <c r="G16" i="19"/>
  <c r="F14" i="19"/>
  <c r="G14" i="19"/>
  <c r="F6" i="34"/>
  <c r="E6" i="34"/>
  <c r="E7" i="34"/>
  <c r="D7" i="34"/>
  <c r="D6" i="34"/>
  <c r="N3" i="34"/>
  <c r="F13" i="33"/>
  <c r="G13" i="33" s="1"/>
  <c r="N9" i="37"/>
  <c r="B13" i="33"/>
  <c r="C13" i="33"/>
  <c r="D12" i="33"/>
  <c r="G12" i="33"/>
  <c r="D11" i="33"/>
  <c r="G6" i="33"/>
  <c r="C7" i="33"/>
  <c r="D7" i="33"/>
  <c r="G12" i="16"/>
  <c r="D6" i="33"/>
  <c r="F7" i="33"/>
  <c r="B13" i="16"/>
  <c r="C13" i="16"/>
  <c r="F13" i="16"/>
  <c r="G13" i="16" s="1"/>
  <c r="D12" i="16"/>
  <c r="D11" i="16"/>
  <c r="G6" i="16"/>
  <c r="B7" i="16"/>
  <c r="N5" i="16"/>
  <c r="D6" i="16"/>
  <c r="F7" i="16"/>
  <c r="G11" i="33" l="1"/>
  <c r="D13" i="19"/>
  <c r="N12" i="19"/>
  <c r="N16" i="19" s="1"/>
  <c r="F37" i="19"/>
  <c r="O4" i="33"/>
  <c r="F44" i="19"/>
  <c r="C44" i="19"/>
  <c r="B37" i="19"/>
  <c r="N23" i="19"/>
  <c r="B44" i="19"/>
  <c r="C37" i="19"/>
  <c r="D12" i="34"/>
  <c r="G14" i="38"/>
  <c r="D11" i="34"/>
  <c r="D14" i="37"/>
  <c r="N10" i="37"/>
  <c r="E14" i="37"/>
  <c r="G14" i="37" s="1"/>
  <c r="N30" i="19"/>
  <c r="E44" i="19"/>
  <c r="N15" i="19"/>
  <c r="E37" i="19"/>
  <c r="C43" i="19"/>
  <c r="B43" i="19"/>
  <c r="N10" i="38"/>
  <c r="O3" i="34"/>
  <c r="E11" i="34"/>
  <c r="B7" i="34"/>
  <c r="B6" i="34"/>
  <c r="F28" i="19"/>
  <c r="B36" i="19" s="1"/>
  <c r="C6" i="34"/>
  <c r="N8" i="19"/>
  <c r="N27" i="19"/>
  <c r="N28" i="19" s="1"/>
  <c r="E31" i="19"/>
  <c r="F31" i="19"/>
  <c r="N29" i="19"/>
  <c r="D14" i="38"/>
  <c r="N14" i="19"/>
  <c r="D13" i="34"/>
  <c r="N7" i="34"/>
  <c r="O4" i="34"/>
  <c r="N7" i="33"/>
  <c r="D13" i="16"/>
  <c r="D13" i="33"/>
  <c r="N7" i="16"/>
  <c r="O4" i="16"/>
  <c r="O3" i="16"/>
  <c r="G37" i="19" l="1"/>
  <c r="N13" i="19"/>
  <c r="F36" i="19"/>
  <c r="F38" i="19" s="1"/>
  <c r="C36" i="19"/>
  <c r="C38" i="19" s="1"/>
  <c r="C45" i="19"/>
  <c r="D44" i="19"/>
  <c r="G44" i="19"/>
  <c r="D37" i="19"/>
  <c r="F43" i="19"/>
  <c r="G43" i="19" s="1"/>
  <c r="E45" i="19"/>
  <c r="E38" i="19"/>
  <c r="B38" i="19"/>
  <c r="E13" i="34"/>
  <c r="G13" i="34" s="1"/>
  <c r="G11" i="34"/>
  <c r="B45" i="19"/>
  <c r="D43" i="19"/>
  <c r="N31" i="19"/>
  <c r="D36" i="19" l="1"/>
  <c r="G36" i="19"/>
  <c r="G38" i="19"/>
  <c r="D45" i="19"/>
  <c r="D38" i="19"/>
  <c r="F45" i="19"/>
  <c r="G45" i="19" s="1"/>
</calcChain>
</file>

<file path=xl/sharedStrings.xml><?xml version="1.0" encoding="utf-8"?>
<sst xmlns="http://schemas.openxmlformats.org/spreadsheetml/2006/main" count="426" uniqueCount="159">
  <si>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</si>
  <si>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</si>
  <si>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</si>
  <si>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</si>
  <si>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</si>
  <si>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</si>
  <si>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</si>
  <si>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</si>
  <si>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</si>
  <si>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</si>
  <si>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</si>
  <si>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</si>
  <si>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</si>
  <si>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</si>
  <si>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</si>
  <si>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</si>
  <si>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</si>
  <si>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</si>
  <si>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</si>
  <si>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</si>
  <si>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</si>
  <si>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</si>
  <si>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</si>
  <si>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</si>
  <si>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</si>
  <si>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</si>
  <si>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</si>
  <si>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</si>
  <si>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</si>
  <si>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</si>
  <si>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</si>
  <si>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</si>
  <si>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</si>
  <si>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</si>
  <si>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</si>
  <si>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</si>
  <si>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</si>
  <si>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</si>
  <si>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</si>
  <si>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</si>
  <si>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</si>
  <si>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</si>
  <si>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
** figures contain also PTW without first registration date abroad, which are older than 3 years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</si>
  <si>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</si>
  <si>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</si>
  <si>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</si>
  <si>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</si>
  <si>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</si>
  <si>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</si>
  <si>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</si>
  <si>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</si>
  <si>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</si>
  <si>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</si>
  <si>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</si>
  <si>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</si>
  <si>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</si>
  <si>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</si>
  <si>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</si>
  <si>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</si>
  <si>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</si>
  <si>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other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</si>
  <si>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</si>
  <si>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</si>
  <si>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</si>
  <si>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</si>
  <si>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</si>
  <si>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</si>
  <si>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</si>
  <si>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</si>
  <si>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</si>
  <si>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</si>
  <si>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</si>
  <si>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</si>
  <si>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</si>
  <si>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</si>
  <si>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</si>
  <si>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</si>
  <si>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</si>
  <si>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</si>
  <si>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</si>
  <si>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BENELLI</t>
  </si>
  <si>
    <t>ZHONGNENG</t>
  </si>
  <si>
    <t>TOTAL 2021</t>
  </si>
  <si>
    <t>2021
Share %</t>
  </si>
  <si>
    <t>VESPA</t>
  </si>
  <si>
    <t>YIBEN</t>
  </si>
  <si>
    <t>YEAR 2021:</t>
  </si>
  <si>
    <t>NEW MC* 2021</t>
  </si>
  <si>
    <t>USED MC** 2021</t>
  </si>
  <si>
    <t>TOTAL MC 2021</t>
  </si>
  <si>
    <t>NEW MP* 2021</t>
  </si>
  <si>
    <t>USED MP** 2021</t>
  </si>
  <si>
    <t>TOTAL MP 2021</t>
  </si>
  <si>
    <t>SPORT-TOURER</t>
  </si>
  <si>
    <t>SPORT-TOURER ttl</t>
  </si>
  <si>
    <t>SUNRA</t>
  </si>
  <si>
    <t>KYMCO</t>
  </si>
  <si>
    <t xml:space="preserve">Source: PZPM analysis based on Central Register of Vehicles, KPRM/Ministry of  Digital Affairs 
</t>
  </si>
  <si>
    <t>TRIUMPH</t>
  </si>
  <si>
    <t>YADEA</t>
  </si>
  <si>
    <t>R_MC 2022 rankings</t>
  </si>
  <si>
    <t>R_MP_2022 ranking</t>
  </si>
  <si>
    <t>R_MC&amp;MP structure 2022</t>
  </si>
  <si>
    <t>MC and MP SHARE in TOTAL FIRST REGISTRATIONS, YEAR 2022</t>
  </si>
  <si>
    <t>R_PTW 2022vs2021</t>
  </si>
  <si>
    <t>FIRST REGISTRATIONS OF PTW, 2022 VS 2021</t>
  </si>
  <si>
    <t>R_PTW NEW 2022vs2021</t>
  </si>
  <si>
    <t>FIRST REGISTRATIONS OF NEW* PTW, 2022 vs 2021</t>
  </si>
  <si>
    <t>R_MC NEW 2022vs2021</t>
  </si>
  <si>
    <t>FIRST REGISTRATIONS OF NEW* MC, 2022 vs 2021</t>
  </si>
  <si>
    <t>R_MP NEW 2022vs2021</t>
  </si>
  <si>
    <t>FIRST REGISTRATIONS OF NEW* MP, 2022 vs 2021</t>
  </si>
  <si>
    <t>R_PTW USED 2022vs2021</t>
  </si>
  <si>
    <t>FIRST REGISTRATIONS OF NEW USED PTW, 2022 VS 2021</t>
  </si>
  <si>
    <t>NEW and USED PTW FIRST REGISTRATIONS IN POLAND in units, 2022</t>
  </si>
  <si>
    <t>TOTAL 2022</t>
  </si>
  <si>
    <t>2022 CHANGE % m/m</t>
  </si>
  <si>
    <t>FIRST REGISTRATION OF NEW AND USED PTW JANUARY - DECEMBER 2021</t>
  </si>
  <si>
    <t>2022 vs 2021 CHANGE %  y/y</t>
  </si>
  <si>
    <t>NEW PTW FIRST REGISTRATIONS IN POLAND in units, 2022</t>
  </si>
  <si>
    <t>FIRST REGISTRATION OF NEW PTW JANUARY - DECEMBER 2021</t>
  </si>
  <si>
    <t>NEW MC FIRST REGISTRATIONS IN POLAND in units, 2022 vs 2021</t>
  </si>
  <si>
    <t>change 2022/2021</t>
  </si>
  <si>
    <t>2022
Share %</t>
  </si>
  <si>
    <t>New MOTORCYCLES - makes ranking by DCC - 2022 YTD</t>
  </si>
  <si>
    <t>New MOTORCYCLES - makes ranking by segments - 2022 YTD</t>
  </si>
  <si>
    <t>NEW MP FIRST REGISTRATIONS IN POLAND in units, 2022 vs 2021</t>
  </si>
  <si>
    <t>USED PTW FIRST REGISTRATIONS IN POLAND in units, 2022</t>
  </si>
  <si>
    <t>FIRST REGISTRATION OF USED PTW JANUARY - DECEMBER 2021</t>
  </si>
  <si>
    <t>MC and MP SHARE in TOTAL FIRST REGISTRATIONS, in units, YEAR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</si>
  <si>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</si>
  <si>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</si>
  <si>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</si>
  <si>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</si>
  <si>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</si>
  <si>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</si>
  <si>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</si>
  <si>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APRILIA</t>
  </si>
  <si>
    <t>KEEWAY</t>
  </si>
  <si>
    <t>OTHER ttl</t>
  </si>
  <si>
    <t>&gt;1000cm3</t>
  </si>
  <si>
    <t>750cc&lt;engine capacity&lt;=1000cc</t>
  </si>
  <si>
    <t>engine capacity&gt;1000cc</t>
  </si>
  <si>
    <t>HARLEY-DAVIDSON</t>
  </si>
  <si>
    <t>SUPER SOCO</t>
  </si>
  <si>
    <t>no data</t>
  </si>
  <si>
    <t>EFUN</t>
  </si>
  <si>
    <t>New* MOPEDS - Top 10 Makes - 2022 YTD</t>
  </si>
  <si>
    <t>New* MOTORCYCLE - Top 10 Makes - 2022 YTD</t>
  </si>
  <si>
    <t/>
  </si>
  <si>
    <t>TORQ</t>
  </si>
  <si>
    <t>GAS GAS</t>
  </si>
  <si>
    <t>FIRST REGISTRATIONS of NEW* MC, TOP10 BRANDS NOVEMBER 2022</t>
  </si>
  <si>
    <t>FIRST REGISTRATIONS MP, TOP10 BRANDS NOVEMBER 2022</t>
  </si>
  <si>
    <t>DECEMBER</t>
  </si>
  <si>
    <t>January - December</t>
  </si>
  <si>
    <t>OTHER BRANDS</t>
  </si>
  <si>
    <t>TOP 10 TOTAL</t>
  </si>
  <si>
    <t>JANUARY-DECEMBER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</si>
</sst>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10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56"/>
    <xf numFmtId="165" fontId="29" fillId="0" borderId="0" xfId="62" applyNumberFormat="1"/>
    <xf numFmtId="0" fontId="32" fillId="0" borderId="0" xfId="0" applyFont="1"/>
    <xf numFmtId="0" fontId="32" fillId="0" borderId="0" xfId="0" applyFont="1" applyAlignment="1">
      <alignment wrapText="1"/>
    </xf>
    <xf numFmtId="0" fontId="41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166" fontId="10" fillId="0" borderId="10" xfId="36" applyNumberFormat="1" applyFont="1" applyBorder="1" applyAlignment="1">
      <alignment wrapText="1"/>
    </xf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6" xfId="36" applyNumberFormat="1" applyFont="1" applyFill="1" applyBorder="1" applyAlignment="1">
      <alignment horizontal="center"/>
    </xf>
    <xf numFmtId="166" fontId="42" fillId="24" borderId="17" xfId="36" applyNumberFormat="1" applyFont="1" applyFill="1" applyBorder="1" applyAlignment="1">
      <alignment horizontal="left"/>
    </xf>
    <xf numFmtId="0" fontId="42" fillId="24" borderId="17" xfId="0" applyFont="1" applyFill="1" applyBorder="1"/>
    <xf numFmtId="0" fontId="42" fillId="24" borderId="18" xfId="0" applyFont="1" applyFill="1" applyBorder="1"/>
    <xf numFmtId="166" fontId="43" fillId="24" borderId="19" xfId="36" applyNumberFormat="1" applyFont="1" applyFill="1" applyBorder="1" applyAlignment="1">
      <alignment horizontal="center"/>
    </xf>
    <xf numFmtId="166" fontId="43" fillId="24" borderId="19" xfId="36" applyNumberFormat="1" applyFont="1" applyFill="1" applyBorder="1" applyAlignment="1">
      <alignment horizontal="left"/>
    </xf>
    <xf numFmtId="0" fontId="43" fillId="24" borderId="19" xfId="0" applyFont="1" applyFill="1" applyBorder="1"/>
    <xf numFmtId="166" fontId="10" fillId="0" borderId="20" xfId="36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166" fontId="10" fillId="0" borderId="23" xfId="36" applyNumberFormat="1" applyFont="1" applyBorder="1" applyAlignment="1">
      <alignment wrapText="1"/>
    </xf>
    <xf numFmtId="0" fontId="0" fillId="0" borderId="23" xfId="0" applyBorder="1"/>
    <xf numFmtId="0" fontId="2" fillId="0" borderId="21" xfId="0" applyFont="1" applyBorder="1"/>
    <xf numFmtId="166" fontId="10" fillId="0" borderId="24" xfId="36" applyNumberFormat="1" applyFont="1" applyBorder="1" applyAlignment="1">
      <alignment wrapText="1"/>
    </xf>
    <xf numFmtId="0" fontId="2" fillId="0" borderId="24" xfId="0" applyFont="1" applyBorder="1"/>
    <xf numFmtId="0" fontId="0" fillId="0" borderId="24" xfId="0" applyBorder="1"/>
    <xf numFmtId="166" fontId="42" fillId="24" borderId="20" xfId="36" applyNumberFormat="1" applyFont="1" applyFill="1" applyBorder="1" applyAlignment="1">
      <alignment wrapText="1"/>
    </xf>
    <xf numFmtId="0" fontId="42" fillId="24" borderId="21" xfId="0" applyFont="1" applyFill="1" applyBorder="1"/>
    <xf numFmtId="0" fontId="42" fillId="24" borderId="22" xfId="0" applyFont="1" applyFill="1" applyBorder="1"/>
    <xf numFmtId="166" fontId="42" fillId="24" borderId="19" xfId="36" applyNumberFormat="1" applyFont="1" applyFill="1" applyBorder="1" applyAlignment="1">
      <alignment wrapText="1"/>
    </xf>
    <xf numFmtId="0" fontId="42" fillId="24" borderId="19" xfId="0" applyFont="1" applyFill="1" applyBorder="1"/>
    <xf numFmtId="166" fontId="6" fillId="25" borderId="20" xfId="36" applyNumberFormat="1" applyFont="1" applyFill="1" applyBorder="1"/>
    <xf numFmtId="10" fontId="6" fillId="25" borderId="21" xfId="61" applyNumberFormat="1" applyFont="1" applyFill="1" applyBorder="1"/>
    <xf numFmtId="166" fontId="6" fillId="25" borderId="22" xfId="0" applyNumberFormat="1" applyFont="1" applyFill="1" applyBorder="1"/>
    <xf numFmtId="166" fontId="6" fillId="25" borderId="25" xfId="36" applyNumberFormat="1" applyFont="1" applyFill="1" applyBorder="1"/>
    <xf numFmtId="165" fontId="6" fillId="25" borderId="26" xfId="61" applyNumberFormat="1" applyFont="1" applyFill="1" applyBorder="1"/>
    <xf numFmtId="165" fontId="6" fillId="25" borderId="27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9" xfId="0" applyFont="1" applyFill="1" applyBorder="1" applyAlignment="1">
      <alignment horizontal="center" vertical="center" wrapText="1"/>
    </xf>
    <xf numFmtId="166" fontId="28" fillId="0" borderId="23" xfId="36" applyNumberFormat="1" applyFont="1" applyBorder="1" applyAlignment="1">
      <alignment wrapText="1"/>
    </xf>
    <xf numFmtId="166" fontId="2" fillId="0" borderId="23" xfId="36" applyNumberFormat="1" applyBorder="1"/>
    <xf numFmtId="165" fontId="10" fillId="0" borderId="23" xfId="61" applyNumberFormat="1" applyFont="1" applyBorder="1" applyAlignment="1">
      <alignment horizontal="right" wrapText="1"/>
    </xf>
    <xf numFmtId="166" fontId="28" fillId="0" borderId="24" xfId="36" applyNumberFormat="1" applyFont="1" applyFill="1" applyBorder="1" applyAlignment="1">
      <alignment wrapText="1"/>
    </xf>
    <xf numFmtId="166" fontId="2" fillId="0" borderId="24" xfId="36" applyNumberFormat="1" applyFill="1" applyBorder="1"/>
    <xf numFmtId="165" fontId="10" fillId="0" borderId="24" xfId="61" applyNumberFormat="1" applyFont="1" applyFill="1" applyBorder="1" applyAlignment="1">
      <alignment horizontal="right" wrapText="1"/>
    </xf>
    <xf numFmtId="166" fontId="10" fillId="0" borderId="24" xfId="36" applyNumberFormat="1" applyFont="1" applyFill="1" applyBorder="1" applyAlignment="1">
      <alignment wrapText="1"/>
    </xf>
    <xf numFmtId="166" fontId="42" fillId="24" borderId="28" xfId="36" applyNumberFormat="1" applyFont="1" applyFill="1" applyBorder="1"/>
    <xf numFmtId="165" fontId="42" fillId="24" borderId="28" xfId="61" applyNumberFormat="1" applyFont="1" applyFill="1" applyBorder="1" applyAlignment="1">
      <alignment horizontal="right" wrapText="1"/>
    </xf>
    <xf numFmtId="166" fontId="2" fillId="0" borderId="0" xfId="36" applyNumberFormat="1"/>
    <xf numFmtId="166" fontId="43" fillId="24" borderId="23" xfId="36" applyNumberFormat="1" applyFont="1" applyFill="1" applyBorder="1" applyAlignment="1">
      <alignment horizontal="center"/>
    </xf>
    <xf numFmtId="166" fontId="43" fillId="24" borderId="23" xfId="36" applyNumberFormat="1" applyFont="1" applyFill="1" applyBorder="1" applyAlignment="1">
      <alignment horizontal="left"/>
    </xf>
    <xf numFmtId="0" fontId="43" fillId="24" borderId="23" xfId="0" applyFont="1" applyFill="1" applyBorder="1"/>
    <xf numFmtId="0" fontId="43" fillId="24" borderId="16" xfId="0" applyFont="1" applyFill="1" applyBorder="1"/>
    <xf numFmtId="166" fontId="28" fillId="0" borderId="29" xfId="36" applyNumberFormat="1" applyFont="1" applyBorder="1" applyAlignment="1">
      <alignment wrapText="1"/>
    </xf>
    <xf numFmtId="0" fontId="0" fillId="0" borderId="29" xfId="0" applyBorder="1"/>
    <xf numFmtId="0" fontId="0" fillId="0" borderId="20" xfId="0" applyBorder="1"/>
    <xf numFmtId="0" fontId="2" fillId="0" borderId="29" xfId="0" applyFont="1" applyBorder="1"/>
    <xf numFmtId="166" fontId="42" fillId="24" borderId="29" xfId="36" applyNumberFormat="1" applyFont="1" applyFill="1" applyBorder="1" applyAlignment="1">
      <alignment wrapText="1"/>
    </xf>
    <xf numFmtId="0" fontId="42" fillId="24" borderId="29" xfId="0" applyFont="1" applyFill="1" applyBorder="1"/>
    <xf numFmtId="0" fontId="42" fillId="24" borderId="20" xfId="0" applyFont="1" applyFill="1" applyBorder="1"/>
    <xf numFmtId="166" fontId="6" fillId="25" borderId="29" xfId="36" applyNumberFormat="1" applyFont="1" applyFill="1" applyBorder="1"/>
    <xf numFmtId="10" fontId="6" fillId="25" borderId="29" xfId="61" applyNumberFormat="1" applyFont="1" applyFill="1" applyBorder="1"/>
    <xf numFmtId="166" fontId="6" fillId="25" borderId="20" xfId="0" applyNumberFormat="1" applyFont="1" applyFill="1" applyBorder="1"/>
    <xf numFmtId="166" fontId="6" fillId="25" borderId="24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Alignment="1">
      <alignment vertical="center"/>
    </xf>
    <xf numFmtId="10" fontId="10" fillId="0" borderId="0" xfId="61" applyNumberFormat="1" applyFont="1" applyAlignment="1">
      <alignment horizontal="center"/>
    </xf>
    <xf numFmtId="166" fontId="10" fillId="0" borderId="0" xfId="36" applyNumberFormat="1" applyFont="1" applyAlignment="1">
      <alignment horizontal="center"/>
    </xf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4" xfId="36" applyNumberFormat="1" applyBorder="1"/>
    <xf numFmtId="165" fontId="10" fillId="0" borderId="24" xfId="61" applyNumberFormat="1" applyFont="1" applyBorder="1" applyAlignment="1">
      <alignment horizontal="right" wrapText="1"/>
    </xf>
    <xf numFmtId="166" fontId="42" fillId="24" borderId="19" xfId="36" applyNumberFormat="1" applyFont="1" applyFill="1" applyBorder="1"/>
    <xf numFmtId="165" fontId="42" fillId="24" borderId="19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9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61" applyNumberFormat="1" applyFont="1" applyBorder="1"/>
    <xf numFmtId="0" fontId="2" fillId="0" borderId="30" xfId="0" applyFont="1" applyBorder="1"/>
    <xf numFmtId="0" fontId="0" fillId="0" borderId="30" xfId="0" applyBorder="1"/>
    <xf numFmtId="165" fontId="2" fillId="0" borderId="0" xfId="61" applyNumberFormat="1" applyFont="1"/>
    <xf numFmtId="0" fontId="2" fillId="26" borderId="30" xfId="0" applyFont="1" applyFill="1" applyBorder="1"/>
    <xf numFmtId="0" fontId="0" fillId="26" borderId="30" xfId="0" applyFill="1" applyBorder="1"/>
    <xf numFmtId="0" fontId="6" fillId="25" borderId="30" xfId="0" applyFont="1" applyFill="1" applyBorder="1"/>
    <xf numFmtId="0" fontId="0" fillId="25" borderId="30" xfId="0" applyFill="1" applyBorder="1"/>
    <xf numFmtId="165" fontId="0" fillId="26" borderId="30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30" xfId="0" applyFont="1" applyFill="1" applyBorder="1" applyAlignment="1">
      <alignment horizontal="center" vertical="center" wrapText="1"/>
    </xf>
    <xf numFmtId="166" fontId="10" fillId="0" borderId="30" xfId="36" applyNumberFormat="1" applyFont="1" applyBorder="1" applyAlignment="1">
      <alignment vertical="center" wrapText="1"/>
    </xf>
    <xf numFmtId="166" fontId="2" fillId="0" borderId="30" xfId="36" applyNumberFormat="1" applyBorder="1" applyAlignment="1">
      <alignment vertical="center"/>
    </xf>
    <xf numFmtId="165" fontId="10" fillId="0" borderId="30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2" xfId="0" applyBorder="1"/>
    <xf numFmtId="0" fontId="0" fillId="0" borderId="14" xfId="0" applyBorder="1"/>
    <xf numFmtId="0" fontId="31" fillId="0" borderId="0" xfId="57" applyFont="1" applyAlignment="1">
      <alignment vertical="center" wrapText="1"/>
    </xf>
    <xf numFmtId="0" fontId="46" fillId="24" borderId="30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0" fontId="31" fillId="0" borderId="30" xfId="54" applyFont="1" applyBorder="1" applyAlignment="1">
      <alignment horizontal="center" vertical="center"/>
    </xf>
    <xf numFmtId="0" fontId="31" fillId="0" borderId="30" xfId="54" applyFont="1" applyBorder="1" applyAlignment="1">
      <alignment vertical="center"/>
    </xf>
    <xf numFmtId="3" fontId="31" fillId="0" borderId="30" xfId="54" applyNumberFormat="1" applyFont="1" applyBorder="1" applyAlignment="1">
      <alignment vertical="center"/>
    </xf>
    <xf numFmtId="10" fontId="31" fillId="0" borderId="30" xfId="62" applyNumberFormat="1" applyFont="1" applyBorder="1" applyAlignment="1">
      <alignment vertical="center"/>
    </xf>
    <xf numFmtId="0" fontId="47" fillId="24" borderId="30" xfId="54" applyFont="1" applyFill="1" applyBorder="1" applyAlignment="1">
      <alignment horizontal="center" vertical="center"/>
    </xf>
    <xf numFmtId="0" fontId="31" fillId="27" borderId="30" xfId="54" applyFont="1" applyFill="1" applyBorder="1" applyAlignment="1">
      <alignment horizontal="center" vertical="center"/>
    </xf>
    <xf numFmtId="0" fontId="31" fillId="27" borderId="30" xfId="54" applyFont="1" applyFill="1" applyBorder="1" applyAlignment="1">
      <alignment vertical="center"/>
    </xf>
    <xf numFmtId="3" fontId="31" fillId="27" borderId="30" xfId="54" applyNumberFormat="1" applyFont="1" applyFill="1" applyBorder="1" applyAlignment="1">
      <alignment vertical="center"/>
    </xf>
    <xf numFmtId="10" fontId="31" fillId="27" borderId="30" xfId="62" applyNumberFormat="1" applyFont="1" applyFill="1" applyBorder="1" applyAlignment="1">
      <alignment vertical="center"/>
    </xf>
    <xf numFmtId="0" fontId="31" fillId="0" borderId="30" xfId="56" applyFont="1" applyBorder="1"/>
    <xf numFmtId="0" fontId="31" fillId="0" borderId="30" xfId="54" applyFont="1" applyBorder="1"/>
    <xf numFmtId="3" fontId="1" fillId="0" borderId="30" xfId="0" applyNumberFormat="1" applyFont="1" applyBorder="1" applyAlignment="1">
      <alignment horizontal="right"/>
    </xf>
    <xf numFmtId="165" fontId="31" fillId="0" borderId="30" xfId="62" applyNumberFormat="1" applyFont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30" xfId="54" applyFont="1" applyFill="1" applyBorder="1"/>
    <xf numFmtId="3" fontId="1" fillId="27" borderId="30" xfId="0" applyNumberFormat="1" applyFont="1" applyFill="1" applyBorder="1" applyAlignment="1">
      <alignment horizontal="right"/>
    </xf>
    <xf numFmtId="165" fontId="31" fillId="27" borderId="30" xfId="62" applyNumberFormat="1" applyFont="1" applyFill="1" applyBorder="1"/>
    <xf numFmtId="165" fontId="31" fillId="0" borderId="33" xfId="62" applyNumberFormat="1" applyFont="1" applyBorder="1"/>
    <xf numFmtId="165" fontId="31" fillId="0" borderId="34" xfId="62" applyNumberFormat="1" applyFont="1" applyBorder="1"/>
    <xf numFmtId="0" fontId="31" fillId="27" borderId="30" xfId="56" applyFont="1" applyFill="1" applyBorder="1"/>
    <xf numFmtId="3" fontId="31" fillId="27" borderId="30" xfId="56" applyNumberFormat="1" applyFont="1" applyFill="1" applyBorder="1"/>
    <xf numFmtId="165" fontId="31" fillId="0" borderId="35" xfId="61" applyNumberFormat="1" applyFont="1" applyBorder="1"/>
    <xf numFmtId="165" fontId="31" fillId="0" borderId="36" xfId="61" applyNumberFormat="1" applyFont="1" applyBorder="1"/>
    <xf numFmtId="0" fontId="35" fillId="25" borderId="30" xfId="56" applyFont="1" applyFill="1" applyBorder="1"/>
    <xf numFmtId="0" fontId="31" fillId="25" borderId="30" xfId="56" applyFont="1" applyFill="1" applyBorder="1"/>
    <xf numFmtId="3" fontId="40" fillId="25" borderId="30" xfId="54" applyNumberFormat="1" applyFont="1" applyFill="1" applyBorder="1"/>
    <xf numFmtId="165" fontId="40" fillId="25" borderId="30" xfId="54" applyNumberFormat="1" applyFont="1" applyFill="1" applyBorder="1"/>
    <xf numFmtId="165" fontId="40" fillId="25" borderId="30" xfId="62" applyNumberFormat="1" applyFont="1" applyFill="1" applyBorder="1"/>
    <xf numFmtId="0" fontId="1" fillId="0" borderId="30" xfId="0" applyFont="1" applyBorder="1"/>
    <xf numFmtId="0" fontId="1" fillId="27" borderId="30" xfId="0" applyFont="1" applyFill="1" applyBorder="1"/>
    <xf numFmtId="3" fontId="37" fillId="25" borderId="30" xfId="56" applyNumberFormat="1" applyFont="1" applyFill="1" applyBorder="1"/>
    <xf numFmtId="165" fontId="37" fillId="25" borderId="30" xfId="62" applyNumberFormat="1" applyFont="1" applyFill="1" applyBorder="1"/>
    <xf numFmtId="165" fontId="35" fillId="25" borderId="30" xfId="62" applyNumberFormat="1" applyFont="1" applyFill="1" applyBorder="1"/>
    <xf numFmtId="3" fontId="46" fillId="24" borderId="30" xfId="54" applyNumberFormat="1" applyFont="1" applyFill="1" applyBorder="1" applyAlignment="1">
      <alignment vertical="center"/>
    </xf>
    <xf numFmtId="9" fontId="46" fillId="24" borderId="30" xfId="62" applyFont="1" applyFill="1" applyBorder="1" applyAlignment="1">
      <alignment vertical="center"/>
    </xf>
    <xf numFmtId="165" fontId="46" fillId="24" borderId="30" xfId="54" applyNumberFormat="1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30" xfId="56" applyFont="1" applyFill="1" applyBorder="1"/>
    <xf numFmtId="3" fontId="46" fillId="24" borderId="30" xfId="54" applyNumberFormat="1" applyFont="1" applyFill="1" applyBorder="1"/>
    <xf numFmtId="165" fontId="46" fillId="24" borderId="30" xfId="54" applyNumberFormat="1" applyFont="1" applyFill="1" applyBorder="1"/>
    <xf numFmtId="165" fontId="46" fillId="24" borderId="30" xfId="62" applyNumberFormat="1" applyFont="1" applyFill="1" applyBorder="1"/>
    <xf numFmtId="9" fontId="46" fillId="24" borderId="30" xfId="62" applyFont="1" applyFill="1" applyBorder="1"/>
    <xf numFmtId="0" fontId="47" fillId="24" borderId="30" xfId="56" applyFont="1" applyFill="1" applyBorder="1"/>
    <xf numFmtId="0" fontId="38" fillId="0" borderId="0" xfId="57" applyFont="1"/>
    <xf numFmtId="0" fontId="43" fillId="24" borderId="30" xfId="0" applyFont="1" applyFill="1" applyBorder="1"/>
    <xf numFmtId="166" fontId="43" fillId="24" borderId="30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30" xfId="0" applyFont="1" applyFill="1" applyBorder="1"/>
    <xf numFmtId="165" fontId="2" fillId="26" borderId="30" xfId="61" applyNumberFormat="1" applyFill="1" applyBorder="1"/>
    <xf numFmtId="165" fontId="2" fillId="26" borderId="30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30" xfId="36" applyNumberFormat="1" applyFont="1" applyBorder="1" applyAlignment="1">
      <alignment wrapText="1"/>
    </xf>
    <xf numFmtId="0" fontId="0" fillId="0" borderId="15" xfId="0" applyBorder="1"/>
    <xf numFmtId="0" fontId="2" fillId="0" borderId="15" xfId="0" applyFont="1" applyBorder="1"/>
    <xf numFmtId="0" fontId="10" fillId="0" borderId="15" xfId="0" applyFont="1" applyBorder="1"/>
    <xf numFmtId="0" fontId="49" fillId="0" borderId="15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30" xfId="62" applyNumberFormat="1" applyFont="1" applyBorder="1" applyAlignment="1">
      <alignment vertical="center"/>
    </xf>
    <xf numFmtId="165" fontId="31" fillId="27" borderId="30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30" xfId="36" applyNumberFormat="1" applyFont="1" applyFill="1" applyBorder="1" applyAlignment="1">
      <alignment horizontal="center"/>
    </xf>
    <xf numFmtId="166" fontId="43" fillId="24" borderId="11" xfId="36" applyNumberFormat="1" applyFont="1" applyFill="1" applyBorder="1" applyAlignment="1">
      <alignment horizontal="center"/>
    </xf>
    <xf numFmtId="166" fontId="43" fillId="24" borderId="10" xfId="36" applyNumberFormat="1" applyFont="1" applyFill="1" applyBorder="1" applyAlignment="1">
      <alignment horizontal="center"/>
    </xf>
    <xf numFmtId="0" fontId="43" fillId="24" borderId="10" xfId="0" applyFont="1" applyFill="1" applyBorder="1"/>
    <xf numFmtId="166" fontId="42" fillId="24" borderId="30" xfId="36" applyNumberFormat="1" applyFont="1" applyFill="1" applyBorder="1" applyAlignment="1">
      <alignment wrapText="1"/>
    </xf>
    <xf numFmtId="166" fontId="43" fillId="24" borderId="10" xfId="36" applyNumberFormat="1" applyFont="1" applyFill="1" applyBorder="1" applyAlignment="1">
      <alignment wrapText="1"/>
    </xf>
    <xf numFmtId="166" fontId="2" fillId="25" borderId="30" xfId="36" applyNumberFormat="1" applyFill="1" applyBorder="1"/>
    <xf numFmtId="10" fontId="2" fillId="25" borderId="30" xfId="61" applyNumberFormat="1" applyFont="1" applyFill="1" applyBorder="1"/>
    <xf numFmtId="166" fontId="2" fillId="25" borderId="30" xfId="0" applyNumberFormat="1" applyFont="1" applyFill="1" applyBorder="1"/>
    <xf numFmtId="165" fontId="2" fillId="25" borderId="30" xfId="61" applyNumberFormat="1" applyFont="1" applyFill="1" applyBorder="1"/>
    <xf numFmtId="166" fontId="2" fillId="0" borderId="30" xfId="36" applyNumberFormat="1" applyBorder="1"/>
    <xf numFmtId="165" fontId="10" fillId="0" borderId="30" xfId="61" applyNumberFormat="1" applyFont="1" applyBorder="1" applyAlignment="1">
      <alignment horizontal="right" wrapText="1"/>
    </xf>
    <xf numFmtId="166" fontId="43" fillId="24" borderId="30" xfId="36" applyNumberFormat="1" applyFont="1" applyFill="1" applyBorder="1"/>
    <xf numFmtId="165" fontId="43" fillId="24" borderId="30" xfId="61" applyNumberFormat="1" applyFont="1" applyFill="1" applyBorder="1" applyAlignment="1">
      <alignment horizontal="right" wrapText="1"/>
    </xf>
    <xf numFmtId="0" fontId="44" fillId="24" borderId="30" xfId="0" applyFont="1" applyFill="1" applyBorder="1"/>
    <xf numFmtId="0" fontId="50" fillId="25" borderId="30" xfId="0" applyFont="1" applyFill="1" applyBorder="1"/>
    <xf numFmtId="0" fontId="8" fillId="0" borderId="30" xfId="0" applyFont="1" applyBorder="1"/>
    <xf numFmtId="0" fontId="45" fillId="24" borderId="30" xfId="0" applyFont="1" applyFill="1" applyBorder="1"/>
    <xf numFmtId="0" fontId="8" fillId="26" borderId="30" xfId="0" applyFont="1" applyFill="1" applyBorder="1"/>
    <xf numFmtId="165" fontId="8" fillId="26" borderId="30" xfId="61" applyNumberFormat="1" applyFont="1" applyFill="1" applyBorder="1"/>
    <xf numFmtId="164" fontId="0" fillId="0" borderId="0" xfId="36" applyFont="1"/>
    <xf numFmtId="0" fontId="8" fillId="25" borderId="30" xfId="0" applyFont="1" applyFill="1" applyBorder="1"/>
    <xf numFmtId="0" fontId="3" fillId="0" borderId="30" xfId="56" applyBorder="1"/>
    <xf numFmtId="166" fontId="10" fillId="0" borderId="37" xfId="36" applyNumberFormat="1" applyFont="1" applyBorder="1" applyAlignment="1">
      <alignment wrapText="1"/>
    </xf>
    <xf numFmtId="168" fontId="2" fillId="0" borderId="37" xfId="36" applyNumberFormat="1" applyBorder="1"/>
    <xf numFmtId="165" fontId="10" fillId="0" borderId="37" xfId="61" applyNumberFormat="1" applyFont="1" applyBorder="1" applyAlignment="1">
      <alignment horizontal="right" wrapText="1"/>
    </xf>
    <xf numFmtId="166" fontId="10" fillId="0" borderId="38" xfId="36" applyNumberFormat="1" applyFont="1" applyBorder="1" applyAlignment="1">
      <alignment wrapText="1"/>
    </xf>
    <xf numFmtId="168" fontId="2" fillId="0" borderId="38" xfId="36" applyNumberFormat="1" applyBorder="1"/>
    <xf numFmtId="165" fontId="10" fillId="0" borderId="38" xfId="61" applyNumberFormat="1" applyFont="1" applyBorder="1" applyAlignment="1">
      <alignment horizontal="right" wrapText="1"/>
    </xf>
    <xf numFmtId="168" fontId="43" fillId="24" borderId="30" xfId="36" applyNumberFormat="1" applyFont="1" applyFill="1" applyBorder="1"/>
    <xf numFmtId="166" fontId="10" fillId="0" borderId="37" xfId="36" applyNumberFormat="1" applyFont="1" applyBorder="1" applyAlignment="1">
      <alignment horizontal="left" wrapText="1"/>
    </xf>
    <xf numFmtId="166" fontId="10" fillId="0" borderId="38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wrapText="1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9" xfId="36" applyNumberFormat="1" applyFont="1" applyFill="1" applyBorder="1" applyAlignment="1">
      <alignment horizontal="center" vertical="center"/>
    </xf>
    <xf numFmtId="165" fontId="44" fillId="24" borderId="19" xfId="61" applyNumberFormat="1" applyFont="1" applyFill="1" applyBorder="1" applyAlignment="1">
      <alignment horizontal="center" vertical="center" shrinkToFit="1"/>
    </xf>
    <xf numFmtId="166" fontId="43" fillId="24" borderId="19" xfId="36" applyNumberFormat="1" applyFont="1" applyFill="1" applyBorder="1" applyAlignment="1">
      <alignment horizontal="center" vertical="center" wrapText="1"/>
    </xf>
    <xf numFmtId="165" fontId="44" fillId="24" borderId="19" xfId="61" applyNumberFormat="1" applyFont="1" applyFill="1" applyBorder="1" applyAlignment="1">
      <alignment horizontal="center" vertical="center" wrapText="1" shrinkToFit="1"/>
    </xf>
    <xf numFmtId="165" fontId="45" fillId="24" borderId="19" xfId="61" applyNumberFormat="1" applyFont="1" applyFill="1" applyBorder="1" applyAlignment="1">
      <alignment horizontal="center" vertical="center" shrinkToFit="1"/>
    </xf>
    <xf numFmtId="166" fontId="42" fillId="24" borderId="19" xfId="36" applyNumberFormat="1" applyFont="1" applyFill="1" applyBorder="1" applyAlignment="1">
      <alignment horizontal="center" vertical="center" wrapText="1"/>
    </xf>
    <xf numFmtId="165" fontId="45" fillId="24" borderId="19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30" xfId="36" applyNumberFormat="1" applyFont="1" applyFill="1" applyBorder="1" applyAlignment="1">
      <alignment horizontal="center" vertical="center"/>
    </xf>
    <xf numFmtId="165" fontId="45" fillId="24" borderId="30" xfId="61" applyNumberFormat="1" applyFont="1" applyFill="1" applyBorder="1" applyAlignment="1">
      <alignment horizontal="center" vertical="center" shrinkToFit="1"/>
    </xf>
    <xf numFmtId="166" fontId="42" fillId="24" borderId="30" xfId="36" applyNumberFormat="1" applyFont="1" applyFill="1" applyBorder="1" applyAlignment="1">
      <alignment horizontal="center" vertical="center" wrapText="1"/>
    </xf>
    <xf numFmtId="165" fontId="45" fillId="24" borderId="30" xfId="61" applyNumberFormat="1" applyFont="1" applyFill="1" applyBorder="1" applyAlignment="1">
      <alignment horizontal="center" vertical="center" wrapText="1" shrinkToFit="1"/>
    </xf>
    <xf numFmtId="0" fontId="46" fillId="24" borderId="30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30" xfId="54" applyFont="1" applyFill="1" applyBorder="1" applyAlignment="1">
      <alignment horizontal="center" vertical="center"/>
    </xf>
    <xf numFmtId="0" fontId="37" fillId="25" borderId="30" xfId="56" applyFont="1" applyFill="1" applyBorder="1" applyAlignment="1">
      <alignment horizontal="center"/>
    </xf>
    <xf numFmtId="0" fontId="48" fillId="24" borderId="30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30" xfId="54" applyFont="1" applyFill="1" applyBorder="1" applyAlignment="1">
      <alignment horizontal="center" vertical="center" wrapText="1"/>
    </xf>
    <xf numFmtId="0" fontId="47" fillId="24" borderId="30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30" xfId="54" applyFont="1" applyFill="1" applyBorder="1" applyAlignment="1">
      <alignment horizontal="center" vertical="center" wrapText="1"/>
    </xf>
    <xf numFmtId="0" fontId="36" fillId="0" borderId="13" xfId="57" applyFont="1" applyBorder="1" applyAlignment="1">
      <alignment horizontal="left"/>
    </xf>
    <xf numFmtId="165" fontId="44" fillId="24" borderId="30" xfId="61" applyNumberFormat="1" applyFont="1" applyFill="1" applyBorder="1" applyAlignment="1">
      <alignment horizontal="center" vertical="center" shrinkToFit="1"/>
    </xf>
    <xf numFmtId="166" fontId="43" fillId="24" borderId="30" xfId="36" applyNumberFormat="1" applyFont="1" applyFill="1" applyBorder="1" applyAlignment="1">
      <alignment horizontal="center" vertical="center" wrapText="1"/>
    </xf>
    <xf numFmtId="165" fontId="44" fillId="24" borderId="30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50" fillId="25" borderId="30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25" borderId="30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30" xfId="0" applyFont="1" applyFill="1" applyBorder="1" applyAlignment="1">
      <alignment horizontal="center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16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JAN-DEC</a:t>
            </a: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2022 rankings'!$T$10,'R_MC 2022 rankings'!$T$15,'R_MC 2022 rankings'!$T$20,'R_MC 2022 rankings'!$T$25,'R_MC 2022 rankings'!$T$30,'R_MC 2022 rankings'!$T$35,'R_MC 2022 rankings'!$T$40,'R_MC 2022 rankings'!$T$45,'R_MC 2022 rankings'!$T$46)</c:f>
              <c:numCache>
                <c:formatCode>#,##0</c:formatCode>
                <c:ptCount val="9"/>
                <c:pt idx="0">
                  <c:v>5548</c:v>
                </c:pt>
                <c:pt idx="1">
                  <c:v>2176</c:v>
                </c:pt>
                <c:pt idx="2">
                  <c:v>7339</c:v>
                </c:pt>
                <c:pt idx="3">
                  <c:v>132</c:v>
                </c:pt>
                <c:pt idx="4">
                  <c:v>789</c:v>
                </c:pt>
                <c:pt idx="5">
                  <c:v>1756</c:v>
                </c:pt>
                <c:pt idx="6">
                  <c:v>4678</c:v>
                </c:pt>
                <c:pt idx="7">
                  <c:v>1364</c:v>
                </c:pt>
                <c:pt idx="8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I-XII 2021 - 2022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2022vs2021'!$F$14</c:f>
              <c:numCache>
                <c:formatCode>_-* #\ ##0\ _z_ł_-;\-* #\ ##0\ _z_ł_-;_-* "-"??\ _z_ł_-;_-@_-</c:formatCode>
                <c:ptCount val="1"/>
                <c:pt idx="0">
                  <c:v>12710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2022vs2021'!$N$9</c:f>
              <c:numCache>
                <c:formatCode>General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I-XII 2021 - 2022</a:t>
            </a:r>
          </a:p>
        </c:rich>
      </c:tx>
      <c:layout>
        <c:manualLayout>
          <c:xMode val="edge"/>
          <c:yMode val="edge"/>
          <c:x val="0.24673197498449403"/>
          <c:y val="4.32682431538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70688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I-XII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0.83278392099589682</c:v>
                </c:pt>
                <c:pt idx="1">
                  <c:v>0.16721607900410321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MOTORCYCLE - FIRST REGISTRATIONS IN POLAND 
YEAR 2022</a:t>
            </a:r>
          </a:p>
        </c:rich>
      </c:tx>
      <c:layout>
        <c:manualLayout>
          <c:xMode val="edge"/>
          <c:yMode val="edge"/>
          <c:x val="0.17838793810079734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2022'!$A$11</c:f>
              <c:strCache>
                <c:ptCount val="1"/>
                <c:pt idx="0">
                  <c:v>USED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  <c:pt idx="8">
                  <c:v>4265</c:v>
                </c:pt>
                <c:pt idx="9">
                  <c:v>3421</c:v>
                </c:pt>
                <c:pt idx="10">
                  <c:v>3097</c:v>
                </c:pt>
                <c:pt idx="11">
                  <c:v>2456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7-4785-A6B2-CB7534D58BC1}"/>
            </c:ext>
          </c:extLst>
        </c:ser>
        <c:ser>
          <c:idx val="0"/>
          <c:order val="1"/>
          <c:tx>
            <c:strRef>
              <c:f>'R_MC&amp;MP structure 2022'!$A$10</c:f>
              <c:strCache>
                <c:ptCount val="1"/>
                <c:pt idx="0">
                  <c:v>NEW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9999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2022'!$A$8</c:f>
              <c:strCache>
                <c:ptCount val="1"/>
                <c:pt idx="0">
                  <c:v>TOTAL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7-4785-A6B2-CB7534D5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9999"/>
        <c:axId val="1"/>
      </c:lineChart>
      <c:catAx>
        <c:axId val="199388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5364564445217224"/>
          <c:y val="0.43491032370953631"/>
          <c:w val="0.44007733260471782"/>
          <c:h val="0.25000820209973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MOPEDS - FIRST REGISTRATIONS IN POLAND 
YEAR 2022</a:t>
            </a:r>
          </a:p>
        </c:rich>
      </c:tx>
      <c:layout>
        <c:manualLayout>
          <c:xMode val="edge"/>
          <c:yMode val="edge"/>
          <c:x val="0.15384611569223139"/>
          <c:y val="3.376613079615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2022'!$A$26</c:f>
              <c:strCache>
                <c:ptCount val="1"/>
                <c:pt idx="0">
                  <c:v>USED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  <c:pt idx="8">
                  <c:v>958</c:v>
                </c:pt>
                <c:pt idx="9">
                  <c:v>765</c:v>
                </c:pt>
                <c:pt idx="10">
                  <c:v>751</c:v>
                </c:pt>
                <c:pt idx="11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DCA-9899-88CD6C5727F6}"/>
            </c:ext>
          </c:extLst>
        </c:ser>
        <c:ser>
          <c:idx val="0"/>
          <c:order val="1"/>
          <c:tx>
            <c:strRef>
              <c:f>'R_MC&amp;MP structure 2022'!$A$25</c:f>
              <c:strCache>
                <c:ptCount val="1"/>
                <c:pt idx="0">
                  <c:v>NEW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structure 2022'!$B$4:$M$4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'R_MC&amp;MP structure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3883343"/>
        <c:axId val="1"/>
      </c:barChart>
      <c:lineChart>
        <c:grouping val="standard"/>
        <c:varyColors val="0"/>
        <c:ser>
          <c:idx val="2"/>
          <c:order val="2"/>
          <c:tx>
            <c:strRef>
              <c:f>'R_MC&amp;MP structure 2022'!$A$23</c:f>
              <c:strCache>
                <c:ptCount val="1"/>
                <c:pt idx="0">
                  <c:v>TOTAL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structure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F-4DCA-9899-88CD6C57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83343"/>
        <c:axId val="1"/>
      </c:lineChart>
      <c:catAx>
        <c:axId val="1993883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33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94698989397985"/>
          <c:y val="0.27865512904636919"/>
          <c:w val="0.42048566763800199"/>
          <c:h val="0.25000820209973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I-XII 2021 - 2022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18090480131347422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104977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I-XII 2022</a:t>
            </a:r>
          </a:p>
        </c:rich>
      </c:tx>
      <c:layout>
        <c:manualLayout>
          <c:xMode val="edge"/>
          <c:yMode val="edge"/>
          <c:x val="0.28103187101612298"/>
          <c:y val="2.74420256291492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15504226970013"/>
          <c:y val="0.39111636969847524"/>
          <c:w val="0.62977723429642196"/>
          <c:h val="0.30583535675670243"/>
        </c:manualLayout>
      </c:layout>
      <c:pie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05D-459E-864A-17275CB9FB6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5D-459E-864A-17275CB9FB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0.78141933799046814</c:v>
                </c:pt>
                <c:pt idx="1">
                  <c:v>0.21858066200953188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D-459E-864A-17275CB9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3.8962402426969356E-2"/>
          <c:y val="0.83967855488652154"/>
          <c:w val="0.31594861111111111"/>
          <c:h val="0.120487460313919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2021-2022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I-XII 2021 - 2022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34289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I-XII 2022</a:t>
            </a:r>
          </a:p>
        </c:rich>
      </c:tx>
      <c:layout>
        <c:manualLayout>
          <c:xMode val="edge"/>
          <c:yMode val="edge"/>
          <c:x val="0.12840059055118111"/>
          <c:y val="7.4523081673614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415818303341"/>
          <c:y val="0.41399475844279343"/>
          <c:w val="0.60000076095875732"/>
          <c:h val="0.29154560453717848"/>
        </c:manualLayout>
      </c:layout>
      <c:pie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AC-473F-974F-A867D94D04E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AC-473F-974F-A867D94D04E9}"/>
              </c:ext>
            </c:extLst>
          </c:dPt>
          <c:dLbls>
            <c:dLbl>
              <c:idx val="0"/>
              <c:layout>
                <c:manualLayout>
                  <c:x val="0.11794237266839838"/>
                  <c:y val="3.923390699277972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73F-974F-A867D94D04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0.67687691088211976</c:v>
                </c:pt>
                <c:pt idx="1">
                  <c:v>0.32312308911788018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C-473F-974F-A867D94D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12467929790026247"/>
          <c:y val="0.83967855488652154"/>
          <c:w val="0.31034439478866216"/>
          <c:h val="0.126458097594094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2020-2022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2022vs2021'!$B$3:$M$3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I-XII 2021 - 2022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2022vs2021'!$F$14</c:f>
              <c:numCache>
                <c:formatCode>_-* #\ ##0\ _z_ł_-;\-* #\ ##0\ _z_ł_-;_-* "-"??\ _z_ł_-;_-@_-</c:formatCode>
                <c:ptCount val="1"/>
                <c:pt idx="0">
                  <c:v>21579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2022vs2021'!$N$3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2022vs2021'!$N$9</c:f>
              <c:numCache>
                <c:formatCode>General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JAN-DEC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rankings'!$J$36,'R_MC 2022 rankings'!$J$6,'R_MC 2022 rankings'!$J$11,'R_MC 2022 rankings'!$J$16,'R_MC 2022 rankings'!$J$21,'R_MC 2022 rankings'!$J$26,'R_MC 2022 rankings'!$J$31,'R_MC 2022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2022 rankings'!$L$40,'R_MC 2022 rankings'!$L$10,'R_MC 2022 rankings'!$L$15,'R_MC 2022 rankings'!$L$20,'R_MC 2022 rankings'!$L$25,'R_MC 2022 rankings'!$L$30,'R_MC 2022 rankings'!$L$35,'R_MC 2022 rankings'!$L$41)</c:f>
              <c:numCache>
                <c:formatCode>#,##0</c:formatCode>
                <c:ptCount val="8"/>
                <c:pt idx="0">
                  <c:v>612</c:v>
                </c:pt>
                <c:pt idx="1">
                  <c:v>10373</c:v>
                </c:pt>
                <c:pt idx="2">
                  <c:v>252</c:v>
                </c:pt>
                <c:pt idx="3">
                  <c:v>3411</c:v>
                </c:pt>
                <c:pt idx="4">
                  <c:v>2899</c:v>
                </c:pt>
                <c:pt idx="5">
                  <c:v>2416</c:v>
                </c:pt>
                <c:pt idx="6">
                  <c:v>3947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790575</xdr:colOff>
      <xdr:row>1</xdr:row>
      <xdr:rowOff>57150</xdr:rowOff>
    </xdr:from>
    <xdr:to>
      <xdr:col>24</xdr:col>
      <xdr:colOff>533400</xdr:colOff>
      <xdr:row>21</xdr:row>
      <xdr:rowOff>47625</xdr:rowOff>
    </xdr:to>
    <xdr:graphicFrame macro="">
      <xdr:nvGraphicFramePr>
        <xdr:cNvPr id="11951" name="Chart 1">
          <a:extLst>
            <a:ext uri="{FF2B5EF4-FFF2-40B4-BE49-F238E27FC236}">
              <a16:creationId xmlns:a16="http://schemas.microsoft.com/office/drawing/2014/main" id="{A4EF9758-555F-E637-A3F0-5F93D80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22</xdr:row>
      <xdr:rowOff>9525</xdr:rowOff>
    </xdr:from>
    <xdr:to>
      <xdr:col>24</xdr:col>
      <xdr:colOff>335973</xdr:colOff>
      <xdr:row>40</xdr:row>
      <xdr:rowOff>295275</xdr:rowOff>
    </xdr:to>
    <xdr:graphicFrame macro="">
      <xdr:nvGraphicFramePr>
        <xdr:cNvPr id="11952" name="Chart 2">
          <a:extLst>
            <a:ext uri="{FF2B5EF4-FFF2-40B4-BE49-F238E27FC236}">
              <a16:creationId xmlns:a16="http://schemas.microsoft.com/office/drawing/2014/main" id="{4A5FC79C-2961-474D-FBC5-39A6FB49A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tabSelected="1" zoomScale="80" zoomScaleNormal="80" workbookViewId="0"/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18" t="s">
        <v>97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14"/>
      <c r="N1" s="14"/>
    </row>
    <row r="3" spans="2:18">
      <c r="B3" s="7" t="s">
        <v>2</v>
      </c>
      <c r="N3" t="s">
        <v>59</v>
      </c>
    </row>
    <row r="5" spans="2:18">
      <c r="C5" s="8" t="s">
        <v>73</v>
      </c>
      <c r="E5" s="3"/>
      <c r="F5" s="3"/>
      <c r="G5" s="3"/>
      <c r="H5" s="3"/>
      <c r="I5" s="3"/>
    </row>
    <row r="7" spans="2:18">
      <c r="B7" s="16" t="s">
        <v>104</v>
      </c>
      <c r="C7" s="9" t="s">
        <v>105</v>
      </c>
      <c r="D7" s="3"/>
      <c r="E7" s="2"/>
      <c r="F7" s="2"/>
      <c r="G7" s="2"/>
      <c r="H7" s="2"/>
      <c r="I7" s="2"/>
      <c r="K7" s="2"/>
      <c r="L7" s="2"/>
      <c r="M7" s="2"/>
      <c r="N7" s="2"/>
      <c r="O7" s="2"/>
      <c r="P7" s="2"/>
      <c r="Q7" s="2"/>
      <c r="R7" s="2"/>
    </row>
    <row r="8" spans="2:18">
      <c r="B8" s="15"/>
      <c r="E8" s="2"/>
      <c r="F8" s="2"/>
      <c r="G8" s="2"/>
      <c r="H8" s="2"/>
      <c r="I8" s="2"/>
      <c r="K8" s="2"/>
      <c r="L8" s="2"/>
      <c r="M8" s="2"/>
      <c r="N8" s="2"/>
      <c r="O8" s="2"/>
      <c r="P8" s="2"/>
      <c r="Q8" s="2"/>
      <c r="R8" s="2"/>
    </row>
    <row r="9" spans="2:18">
      <c r="B9" s="16" t="s">
        <v>106</v>
      </c>
      <c r="C9" s="10" t="s">
        <v>107</v>
      </c>
      <c r="D9" s="2"/>
      <c r="E9" s="2"/>
      <c r="F9" s="2"/>
      <c r="G9" s="2"/>
      <c r="H9" s="2"/>
      <c r="I9" s="2"/>
      <c r="K9" s="2"/>
      <c r="L9" s="2"/>
      <c r="M9" s="2"/>
      <c r="N9" s="2"/>
      <c r="O9" s="2"/>
      <c r="P9" s="2"/>
      <c r="Q9" s="2"/>
      <c r="R9" s="2"/>
    </row>
    <row r="10" spans="2:18">
      <c r="B10" s="15"/>
      <c r="D10" s="2"/>
    </row>
    <row r="11" spans="2:18">
      <c r="B11" s="16" t="s">
        <v>108</v>
      </c>
      <c r="C11" s="10" t="s">
        <v>109</v>
      </c>
      <c r="D11" s="2"/>
    </row>
    <row r="12" spans="2:18">
      <c r="B12" s="15"/>
    </row>
    <row r="13" spans="2:18">
      <c r="B13" s="16" t="s">
        <v>100</v>
      </c>
      <c r="C13" s="21" t="s">
        <v>152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8">
      <c r="B14" s="15"/>
    </row>
    <row r="15" spans="2:18">
      <c r="B15" s="16" t="s">
        <v>110</v>
      </c>
      <c r="C15" s="10" t="s">
        <v>111</v>
      </c>
      <c r="D15" s="2"/>
    </row>
    <row r="16" spans="2:18">
      <c r="B16" s="15"/>
    </row>
    <row r="17" spans="2:4">
      <c r="B17" s="17" t="s">
        <v>101</v>
      </c>
      <c r="C17" s="21" t="s">
        <v>153</v>
      </c>
    </row>
    <row r="18" spans="2:4">
      <c r="B18" s="15"/>
    </row>
    <row r="19" spans="2:4">
      <c r="B19" s="17" t="s">
        <v>112</v>
      </c>
      <c r="C19" s="9" t="s">
        <v>113</v>
      </c>
    </row>
    <row r="20" spans="2:4">
      <c r="B20" s="15"/>
    </row>
    <row r="21" spans="2:4">
      <c r="B21" s="17" t="s">
        <v>102</v>
      </c>
      <c r="C21" s="9" t="s">
        <v>103</v>
      </c>
    </row>
    <row r="22" spans="2:4">
      <c r="B22" s="15"/>
    </row>
    <row r="23" spans="2:4">
      <c r="D23" s="13" t="s">
        <v>43</v>
      </c>
    </row>
  </sheetData>
  <mergeCells count="1">
    <mergeCell ref="B1:L1"/>
  </mergeCells>
  <phoneticPr fontId="5" type="noConversion"/>
  <hyperlinks>
    <hyperlink ref="B7" location="'R_PTW 2022vs2021'!A1" display="R_PTW 2022vs2021" xr:uid="{00000000-0004-0000-0000-000000000000}"/>
    <hyperlink ref="B9" location="'R_PTW NEW 2022vs2021'!A1" display="R_PTW NEW 2022vs2021" xr:uid="{00000000-0004-0000-0000-000001000000}"/>
    <hyperlink ref="B11" location="'R_MC NEW 2022vs2021'!A1" display="R_MC NEW 2022vs2021" xr:uid="{00000000-0004-0000-0000-000002000000}"/>
    <hyperlink ref="B13" location="'R_MC 2022 rankings'!A1" display="R_MC 2022 rankings" xr:uid="{00000000-0004-0000-0000-000003000000}"/>
    <hyperlink ref="B15" location="'R_MP NEW 2022vs2021'!A1" display="R_MP NEW 2022vs2021" xr:uid="{00000000-0004-0000-0000-000004000000}"/>
    <hyperlink ref="B17" location="'R_MP_2022 ranking'!A1" display="R_MP_2022 ranking" xr:uid="{00000000-0004-0000-0000-000005000000}"/>
    <hyperlink ref="B19" location="'R_PTW USED 2022vs2021'!A1" display="R_PTW USED 2022vs2021" xr:uid="{00000000-0004-0000-0000-000006000000}"/>
    <hyperlink ref="B21" location="'R_MC&amp;MP structure 2022'!A1" display="R_MC&amp;MP structure 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80" zoomScaleNormal="80" workbookViewId="0">
      <selection sqref="A1:N1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19" t="s">
        <v>114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T1" s="219" t="s">
        <v>117</v>
      </c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</row>
    <row r="2" spans="1:33" ht="15.75" customHeight="1">
      <c r="A2" s="22" t="s">
        <v>40</v>
      </c>
      <c r="B2" s="23" t="s">
        <v>7</v>
      </c>
      <c r="C2" s="23" t="s">
        <v>8</v>
      </c>
      <c r="D2" s="24" t="s">
        <v>1</v>
      </c>
      <c r="E2" s="24" t="s">
        <v>9</v>
      </c>
      <c r="F2" s="24" t="s">
        <v>10</v>
      </c>
      <c r="G2" s="24" t="s">
        <v>11</v>
      </c>
      <c r="H2" s="24" t="s">
        <v>12</v>
      </c>
      <c r="I2" s="24" t="s">
        <v>13</v>
      </c>
      <c r="J2" s="24" t="s">
        <v>14</v>
      </c>
      <c r="K2" s="24" t="s">
        <v>15</v>
      </c>
      <c r="L2" s="24" t="s">
        <v>16</v>
      </c>
      <c r="M2" s="24" t="s">
        <v>17</v>
      </c>
      <c r="N2" s="25" t="s">
        <v>5</v>
      </c>
      <c r="T2" s="26" t="s">
        <v>6</v>
      </c>
      <c r="U2" s="27" t="s">
        <v>7</v>
      </c>
      <c r="V2" s="27" t="s">
        <v>8</v>
      </c>
      <c r="W2" s="28" t="s">
        <v>1</v>
      </c>
      <c r="X2" s="28" t="s">
        <v>9</v>
      </c>
      <c r="Y2" s="28" t="s">
        <v>10</v>
      </c>
      <c r="Z2" s="28" t="s">
        <v>11</v>
      </c>
      <c r="AA2" s="28" t="s">
        <v>12</v>
      </c>
      <c r="AB2" s="28" t="s">
        <v>13</v>
      </c>
      <c r="AC2" s="28" t="s">
        <v>14</v>
      </c>
      <c r="AD2" s="28" t="s">
        <v>15</v>
      </c>
      <c r="AE2" s="28" t="s">
        <v>16</v>
      </c>
      <c r="AF2" s="28" t="s">
        <v>17</v>
      </c>
      <c r="AG2" s="28" t="s">
        <v>5</v>
      </c>
    </row>
    <row r="3" spans="1:33" ht="15.75" customHeight="1">
      <c r="A3" s="29" t="s">
        <v>4</v>
      </c>
      <c r="B3" s="30">
        <v>3711</v>
      </c>
      <c r="C3" s="30">
        <v>5086</v>
      </c>
      <c r="D3" s="30">
        <v>9524</v>
      </c>
      <c r="E3" s="30">
        <v>9670</v>
      </c>
      <c r="F3" s="30">
        <v>10850</v>
      </c>
      <c r="G3" s="30">
        <v>10312</v>
      </c>
      <c r="H3" s="30">
        <v>9286</v>
      </c>
      <c r="I3" s="30">
        <v>7724</v>
      </c>
      <c r="J3" s="30">
        <v>5734</v>
      </c>
      <c r="K3" s="30">
        <v>4597</v>
      </c>
      <c r="L3" s="30">
        <v>4033</v>
      </c>
      <c r="M3" s="30">
        <v>3256</v>
      </c>
      <c r="N3" s="31">
        <f>SUM(B3:M3)</f>
        <v>83783</v>
      </c>
      <c r="O3" s="20">
        <f>N3/N5</f>
        <v>0.78141933799046814</v>
      </c>
      <c r="T3" s="32" t="s">
        <v>4</v>
      </c>
      <c r="U3" s="33">
        <v>3151</v>
      </c>
      <c r="V3" s="33">
        <v>4251</v>
      </c>
      <c r="W3" s="33">
        <v>9315</v>
      </c>
      <c r="X3" s="33">
        <v>10452</v>
      </c>
      <c r="Y3" s="33">
        <v>10288</v>
      </c>
      <c r="Z3" s="33">
        <v>10141</v>
      </c>
      <c r="AA3" s="33">
        <v>8928</v>
      </c>
      <c r="AB3" s="33">
        <v>6896</v>
      </c>
      <c r="AC3" s="33">
        <v>5683</v>
      </c>
      <c r="AD3" s="33">
        <v>4756</v>
      </c>
      <c r="AE3" s="33">
        <v>4109</v>
      </c>
      <c r="AF3" s="33">
        <v>3983</v>
      </c>
      <c r="AG3" s="33">
        <v>81953</v>
      </c>
    </row>
    <row r="4" spans="1:33" ht="15.75" customHeight="1">
      <c r="A4" s="29" t="s">
        <v>3</v>
      </c>
      <c r="B4" s="34">
        <v>846</v>
      </c>
      <c r="C4" s="34">
        <v>1136</v>
      </c>
      <c r="D4" s="30">
        <v>2240</v>
      </c>
      <c r="E4" s="34">
        <v>2375</v>
      </c>
      <c r="F4" s="34">
        <v>2825</v>
      </c>
      <c r="G4" s="34">
        <v>2942</v>
      </c>
      <c r="H4" s="34">
        <v>2757</v>
      </c>
      <c r="I4" s="34">
        <v>2620</v>
      </c>
      <c r="J4" s="34">
        <v>1923</v>
      </c>
      <c r="K4" s="34">
        <v>1462</v>
      </c>
      <c r="L4" s="34">
        <v>1313</v>
      </c>
      <c r="M4" s="34">
        <v>997</v>
      </c>
      <c r="N4" s="31">
        <f>SUM(B4:M4)</f>
        <v>23436</v>
      </c>
      <c r="O4" s="20">
        <f>N4/N5</f>
        <v>0.21858066200953188</v>
      </c>
      <c r="T4" s="35" t="s">
        <v>3</v>
      </c>
      <c r="U4" s="36">
        <v>791</v>
      </c>
      <c r="V4" s="36">
        <v>869</v>
      </c>
      <c r="W4" s="36">
        <v>1784</v>
      </c>
      <c r="X4" s="36">
        <v>2192</v>
      </c>
      <c r="Y4" s="36">
        <v>2682</v>
      </c>
      <c r="Z4" s="36">
        <v>2888</v>
      </c>
      <c r="AA4" s="36">
        <v>2998</v>
      </c>
      <c r="AB4" s="36">
        <v>2615</v>
      </c>
      <c r="AC4" s="36">
        <v>1967</v>
      </c>
      <c r="AD4" s="36">
        <v>1475</v>
      </c>
      <c r="AE4" s="36">
        <v>1210</v>
      </c>
      <c r="AF4" s="36">
        <v>1553</v>
      </c>
      <c r="AG4" s="37">
        <v>23024</v>
      </c>
    </row>
    <row r="5" spans="1:33">
      <c r="A5" s="38" t="s">
        <v>115</v>
      </c>
      <c r="B5" s="39">
        <f>SUM(B3:B4)</f>
        <v>4557</v>
      </c>
      <c r="C5" s="39">
        <f>SUM(C3:C4)</f>
        <v>6222</v>
      </c>
      <c r="D5" s="39">
        <f>SUM(D3:D4)</f>
        <v>11764</v>
      </c>
      <c r="E5" s="39">
        <f>SUM(E3:E4)</f>
        <v>12045</v>
      </c>
      <c r="F5" s="39">
        <f t="shared" ref="F5:G5" si="0">SUM(F3:F4)</f>
        <v>13675</v>
      </c>
      <c r="G5" s="39">
        <f t="shared" si="0"/>
        <v>13254</v>
      </c>
      <c r="H5" s="39">
        <f t="shared" ref="H5:I5" si="1">SUM(H3:H4)</f>
        <v>12043</v>
      </c>
      <c r="I5" s="39">
        <f t="shared" si="1"/>
        <v>10344</v>
      </c>
      <c r="J5" s="39">
        <f t="shared" ref="J5:K5" si="2">SUM(J3:J4)</f>
        <v>7657</v>
      </c>
      <c r="K5" s="39">
        <f t="shared" si="2"/>
        <v>6059</v>
      </c>
      <c r="L5" s="39">
        <f t="shared" ref="L5:M5" si="3">SUM(L3:L4)</f>
        <v>5346</v>
      </c>
      <c r="M5" s="39">
        <f t="shared" si="3"/>
        <v>4253</v>
      </c>
      <c r="N5" s="40">
        <f>SUM(B5:M5)</f>
        <v>107219</v>
      </c>
      <c r="O5" s="20">
        <v>1</v>
      </c>
      <c r="T5" s="41" t="s">
        <v>82</v>
      </c>
      <c r="U5" s="42">
        <v>3942</v>
      </c>
      <c r="V5" s="42">
        <v>5120</v>
      </c>
      <c r="W5" s="42">
        <v>11099</v>
      </c>
      <c r="X5" s="42">
        <v>12644</v>
      </c>
      <c r="Y5" s="42">
        <v>12970</v>
      </c>
      <c r="Z5" s="42">
        <v>13029</v>
      </c>
      <c r="AA5" s="42">
        <v>11926</v>
      </c>
      <c r="AB5" s="42">
        <v>9511</v>
      </c>
      <c r="AC5" s="42">
        <v>7650</v>
      </c>
      <c r="AD5" s="42">
        <v>6231</v>
      </c>
      <c r="AE5" s="42">
        <v>5319</v>
      </c>
      <c r="AF5" s="42">
        <v>5536</v>
      </c>
      <c r="AG5" s="42">
        <v>104977</v>
      </c>
    </row>
    <row r="6" spans="1:33" ht="15.75" customHeight="1">
      <c r="A6" s="43" t="s">
        <v>116</v>
      </c>
      <c r="B6" s="44">
        <f>B5/AF5-1</f>
        <v>-0.17684248554913296</v>
      </c>
      <c r="C6" s="44">
        <f>C5/B5-1</f>
        <v>0.36537195523370647</v>
      </c>
      <c r="D6" s="44">
        <f>D5/C5-1</f>
        <v>0.8907103825136613</v>
      </c>
      <c r="E6" s="44">
        <f>E5/D5-1</f>
        <v>2.3886433185991152E-2</v>
      </c>
      <c r="F6" s="44">
        <f t="shared" ref="F6:M6" si="4">F5/E5-1</f>
        <v>0.13532586135325864</v>
      </c>
      <c r="G6" s="44">
        <f t="shared" si="4"/>
        <v>-3.0786106032906768E-2</v>
      </c>
      <c r="H6" s="44">
        <f t="shared" si="4"/>
        <v>-9.136864342839901E-2</v>
      </c>
      <c r="I6" s="44">
        <f t="shared" si="4"/>
        <v>-0.14107780453375407</v>
      </c>
      <c r="J6" s="44">
        <f t="shared" si="4"/>
        <v>-0.25976411446249037</v>
      </c>
      <c r="K6" s="44">
        <f t="shared" si="4"/>
        <v>-0.2086979234687214</v>
      </c>
      <c r="L6" s="44">
        <f t="shared" si="4"/>
        <v>-0.11767618418880998</v>
      </c>
      <c r="M6" s="44">
        <f t="shared" si="4"/>
        <v>-0.20445192667414891</v>
      </c>
      <c r="N6" s="45"/>
    </row>
    <row r="7" spans="1:33" ht="15.75" customHeight="1">
      <c r="A7" s="46" t="s">
        <v>118</v>
      </c>
      <c r="B7" s="47">
        <f>B5/U5-1</f>
        <v>0.15601217656012167</v>
      </c>
      <c r="C7" s="47">
        <f>C5/V5-1</f>
        <v>0.21523437500000009</v>
      </c>
      <c r="D7" s="47">
        <f>D5/W5-1</f>
        <v>5.9915307685377117E-2</v>
      </c>
      <c r="E7" s="47">
        <f>E5/X5-1</f>
        <v>-4.7374248655488782E-2</v>
      </c>
      <c r="F7" s="47">
        <f t="shared" ref="F7:M7" si="5">F5/Y5-1</f>
        <v>5.4356206630686188E-2</v>
      </c>
      <c r="G7" s="47">
        <f t="shared" si="5"/>
        <v>1.7269168777342747E-2</v>
      </c>
      <c r="H7" s="47">
        <f t="shared" si="5"/>
        <v>9.810498071440632E-3</v>
      </c>
      <c r="I7" s="47">
        <f t="shared" si="5"/>
        <v>8.7582798864472622E-2</v>
      </c>
      <c r="J7" s="47">
        <f t="shared" si="5"/>
        <v>9.1503267973847002E-4</v>
      </c>
      <c r="K7" s="47">
        <f t="shared" si="5"/>
        <v>-2.7603915904349186E-2</v>
      </c>
      <c r="L7" s="47">
        <f t="shared" si="5"/>
        <v>5.0761421319795996E-3</v>
      </c>
      <c r="M7" s="47">
        <f t="shared" si="5"/>
        <v>-0.23175578034682076</v>
      </c>
      <c r="N7" s="48">
        <f ca="1">+N5/F13-1</f>
        <v>2.1357059165340919E-2</v>
      </c>
    </row>
    <row r="8" spans="1:33">
      <c r="A8" s="49"/>
      <c r="B8" s="50"/>
      <c r="C8" s="49"/>
      <c r="D8" s="49"/>
      <c r="E8" s="49"/>
      <c r="N8" s="5"/>
    </row>
    <row r="9" spans="1:33" ht="26.25" customHeight="1">
      <c r="A9" s="221" t="s">
        <v>6</v>
      </c>
      <c r="B9" s="222" t="s">
        <v>154</v>
      </c>
      <c r="C9" s="222"/>
      <c r="D9" s="223" t="s">
        <v>32</v>
      </c>
      <c r="E9" s="224" t="s">
        <v>158</v>
      </c>
      <c r="F9" s="224"/>
      <c r="G9" s="223" t="s">
        <v>32</v>
      </c>
      <c r="N9" s="5"/>
    </row>
    <row r="10" spans="1:33" ht="26.25" customHeight="1">
      <c r="A10" s="221"/>
      <c r="B10" s="51">
        <v>2022</v>
      </c>
      <c r="C10" s="51">
        <v>2021</v>
      </c>
      <c r="D10" s="223"/>
      <c r="E10" s="51">
        <f>B10</f>
        <v>2022</v>
      </c>
      <c r="F10" s="51">
        <f>C10</f>
        <v>2021</v>
      </c>
      <c r="G10" s="223"/>
      <c r="H10" s="6"/>
      <c r="N10" s="5"/>
    </row>
    <row r="11" spans="1:33" ht="18.75" customHeight="1">
      <c r="A11" s="52" t="s">
        <v>23</v>
      </c>
      <c r="B11" s="53">
        <f ca="1">OFFSET(A3,,COUNTA(B3:M3),,)</f>
        <v>3256</v>
      </c>
      <c r="C11" s="53">
        <f ca="1">OFFSET(T3,,COUNTA(B3:M3),,)</f>
        <v>3983</v>
      </c>
      <c r="D11" s="54">
        <f ca="1">+B11/C11-1</f>
        <v>-0.18252573437107711</v>
      </c>
      <c r="E11" s="53">
        <f>N3</f>
        <v>83783</v>
      </c>
      <c r="F11" s="32">
        <f ca="1">SUM(OFFSET(U3,,,,COUNTA(B3:M3)))</f>
        <v>81953</v>
      </c>
      <c r="G11" s="54">
        <f ca="1">+E11/F11-1</f>
        <v>2.2329871999804851E-2</v>
      </c>
      <c r="H11" s="6"/>
      <c r="N11" s="5"/>
    </row>
    <row r="12" spans="1:33" ht="18.75" customHeight="1">
      <c r="A12" s="55" t="s">
        <v>24</v>
      </c>
      <c r="B12" s="56">
        <f ca="1">OFFSET(A4,,COUNTA(B4:M4),,)</f>
        <v>997</v>
      </c>
      <c r="C12" s="56">
        <f ca="1">OFFSET(T4,,COUNTA(B4:M4),,)</f>
        <v>1553</v>
      </c>
      <c r="D12" s="57">
        <f ca="1">+B12/C12-1</f>
        <v>-0.35801674179008369</v>
      </c>
      <c r="E12" s="56">
        <f>N4</f>
        <v>23436</v>
      </c>
      <c r="F12" s="58">
        <f ca="1">SUM(OFFSET(U4,,,,COUNTA(B4:M4)))</f>
        <v>23024</v>
      </c>
      <c r="G12" s="57">
        <f ca="1">+E12/F12-1</f>
        <v>1.7894371091035532E-2</v>
      </c>
      <c r="N12" s="5"/>
      <c r="Q12" s="21"/>
    </row>
    <row r="13" spans="1:33" ht="19.5" customHeight="1">
      <c r="A13" s="59" t="s">
        <v>5</v>
      </c>
      <c r="B13" s="59">
        <f ca="1">SUM(B11:B12)</f>
        <v>4253</v>
      </c>
      <c r="C13" s="59">
        <f ca="1">SUM(C11:C12)</f>
        <v>5536</v>
      </c>
      <c r="D13" s="60">
        <f ca="1">+B13/C13-1</f>
        <v>-0.23175578034682076</v>
      </c>
      <c r="E13" s="59">
        <f>SUM(E11:E12)</f>
        <v>107219</v>
      </c>
      <c r="F13" s="59">
        <f ca="1">SUM(F11:F12)</f>
        <v>104977</v>
      </c>
      <c r="G13" s="60">
        <f ca="1">+E13/F13-1</f>
        <v>2.1357059165340919E-2</v>
      </c>
      <c r="N13" s="5"/>
    </row>
    <row r="14" spans="1:33">
      <c r="A14" s="61"/>
      <c r="B14" s="50"/>
      <c r="C14" s="61"/>
      <c r="D14" s="61"/>
      <c r="E14" s="61"/>
      <c r="N14" s="5"/>
    </row>
    <row r="15" spans="1:33">
      <c r="A15" s="61"/>
      <c r="B15" s="50"/>
      <c r="C15" s="61"/>
      <c r="D15" s="61"/>
      <c r="E15" s="61"/>
      <c r="N15" s="5"/>
    </row>
    <row r="16" spans="1:33">
      <c r="A16" s="61"/>
      <c r="B16" s="50"/>
      <c r="C16" s="61"/>
      <c r="D16" s="61"/>
      <c r="E16" s="61"/>
    </row>
    <row r="19" spans="8:9">
      <c r="H19" s="5"/>
    </row>
    <row r="23" spans="8:9">
      <c r="I23" s="5"/>
    </row>
    <row r="36" spans="1:1">
      <c r="A36" s="4" t="s">
        <v>74</v>
      </c>
    </row>
    <row r="37" spans="1:1">
      <c r="A37" s="4" t="s">
        <v>41</v>
      </c>
    </row>
  </sheetData>
  <mergeCells count="7">
    <mergeCell ref="T1:AG1"/>
    <mergeCell ref="A9:A10"/>
    <mergeCell ref="B9:C9"/>
    <mergeCell ref="D9:D10"/>
    <mergeCell ref="E9:F9"/>
    <mergeCell ref="G9:G10"/>
    <mergeCell ref="A1:N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zoomScale="90" zoomScaleNormal="9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119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120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ht="15.75" customHeight="1">
      <c r="A2" s="62" t="s">
        <v>6</v>
      </c>
      <c r="B2" s="63" t="s">
        <v>7</v>
      </c>
      <c r="C2" s="63" t="s">
        <v>8</v>
      </c>
      <c r="D2" s="64" t="s">
        <v>1</v>
      </c>
      <c r="E2" s="64" t="s">
        <v>9</v>
      </c>
      <c r="F2" s="64" t="s">
        <v>10</v>
      </c>
      <c r="G2" s="64" t="s">
        <v>11</v>
      </c>
      <c r="H2" s="64" t="s">
        <v>12</v>
      </c>
      <c r="I2" s="64" t="s">
        <v>13</v>
      </c>
      <c r="J2" s="64" t="s">
        <v>14</v>
      </c>
      <c r="K2" s="64" t="s">
        <v>15</v>
      </c>
      <c r="L2" s="64" t="s">
        <v>16</v>
      </c>
      <c r="M2" s="64" t="s">
        <v>17</v>
      </c>
      <c r="N2" s="65" t="s">
        <v>5</v>
      </c>
      <c r="T2" s="26" t="s">
        <v>6</v>
      </c>
      <c r="U2" s="27" t="s">
        <v>7</v>
      </c>
      <c r="V2" s="27" t="s">
        <v>8</v>
      </c>
      <c r="W2" s="28" t="s">
        <v>1</v>
      </c>
      <c r="X2" s="28" t="s">
        <v>9</v>
      </c>
      <c r="Y2" s="28" t="s">
        <v>10</v>
      </c>
      <c r="Z2" s="28" t="s">
        <v>11</v>
      </c>
      <c r="AA2" s="28" t="s">
        <v>12</v>
      </c>
      <c r="AB2" s="28" t="s">
        <v>13</v>
      </c>
      <c r="AC2" s="28" t="s">
        <v>14</v>
      </c>
      <c r="AD2" s="28" t="s">
        <v>15</v>
      </c>
      <c r="AE2" s="28" t="s">
        <v>16</v>
      </c>
      <c r="AF2" s="28" t="s">
        <v>17</v>
      </c>
      <c r="AG2" s="28" t="s">
        <v>5</v>
      </c>
    </row>
    <row r="3" spans="1:34" ht="15.75" customHeight="1">
      <c r="A3" s="66" t="s">
        <v>4</v>
      </c>
      <c r="B3" s="67">
        <v>856</v>
      </c>
      <c r="C3" s="67">
        <v>1276</v>
      </c>
      <c r="D3" s="67">
        <v>2828</v>
      </c>
      <c r="E3" s="67">
        <v>2875</v>
      </c>
      <c r="F3" s="67">
        <v>3412</v>
      </c>
      <c r="G3" s="67">
        <v>3241</v>
      </c>
      <c r="H3" s="67">
        <v>2715</v>
      </c>
      <c r="I3" s="67">
        <v>2326</v>
      </c>
      <c r="J3" s="67">
        <v>1469</v>
      </c>
      <c r="K3" s="67">
        <v>1176</v>
      </c>
      <c r="L3" s="67">
        <v>936</v>
      </c>
      <c r="M3" s="67">
        <v>800</v>
      </c>
      <c r="N3" s="68">
        <f>SUM(B3:M3)</f>
        <v>23910</v>
      </c>
      <c r="O3" s="20">
        <f>N3/N5</f>
        <v>0.67687691088211976</v>
      </c>
      <c r="T3" s="32" t="s">
        <v>4</v>
      </c>
      <c r="U3" s="33">
        <v>410</v>
      </c>
      <c r="V3" s="33">
        <v>906</v>
      </c>
      <c r="W3" s="33">
        <v>2223</v>
      </c>
      <c r="X3" s="33">
        <v>2884</v>
      </c>
      <c r="Y3" s="33">
        <v>2963</v>
      </c>
      <c r="Z3" s="33">
        <v>2848</v>
      </c>
      <c r="AA3" s="33">
        <v>2423</v>
      </c>
      <c r="AB3" s="33">
        <v>1894</v>
      </c>
      <c r="AC3" s="33">
        <v>1461</v>
      </c>
      <c r="AD3" s="33">
        <v>1186</v>
      </c>
      <c r="AE3" s="33">
        <v>1071</v>
      </c>
      <c r="AF3" s="33">
        <v>1310</v>
      </c>
      <c r="AG3" s="33">
        <v>21579</v>
      </c>
    </row>
    <row r="4" spans="1:34" ht="15.75" customHeight="1">
      <c r="A4" s="66" t="s">
        <v>3</v>
      </c>
      <c r="B4" s="69">
        <v>355</v>
      </c>
      <c r="C4" s="69">
        <v>496</v>
      </c>
      <c r="D4" s="69">
        <v>1041</v>
      </c>
      <c r="E4" s="69">
        <v>1207</v>
      </c>
      <c r="F4" s="69">
        <v>1469</v>
      </c>
      <c r="G4" s="69">
        <v>1513</v>
      </c>
      <c r="H4" s="69">
        <v>1390</v>
      </c>
      <c r="I4" s="69">
        <v>1276</v>
      </c>
      <c r="J4" s="69">
        <v>965</v>
      </c>
      <c r="K4" s="69">
        <v>697</v>
      </c>
      <c r="L4" s="69">
        <v>562</v>
      </c>
      <c r="M4" s="69">
        <v>443</v>
      </c>
      <c r="N4" s="68">
        <f>SUM(B4:M4)</f>
        <v>11414</v>
      </c>
      <c r="O4" s="20">
        <f>N4/N5</f>
        <v>0.32312308911788018</v>
      </c>
      <c r="T4" s="35" t="s">
        <v>3</v>
      </c>
      <c r="U4" s="36">
        <v>301</v>
      </c>
      <c r="V4" s="36">
        <v>401</v>
      </c>
      <c r="W4" s="36">
        <v>902</v>
      </c>
      <c r="X4" s="36">
        <v>1140</v>
      </c>
      <c r="Y4" s="36">
        <v>1457</v>
      </c>
      <c r="Z4" s="36">
        <v>1691</v>
      </c>
      <c r="AA4" s="36">
        <v>1693</v>
      </c>
      <c r="AB4" s="36">
        <v>1475</v>
      </c>
      <c r="AC4" s="36">
        <v>1097</v>
      </c>
      <c r="AD4" s="36">
        <v>849</v>
      </c>
      <c r="AE4" s="36">
        <v>671</v>
      </c>
      <c r="AF4" s="36">
        <v>1033</v>
      </c>
      <c r="AG4" s="37">
        <v>12710</v>
      </c>
    </row>
    <row r="5" spans="1:34">
      <c r="A5" s="70" t="s">
        <v>115</v>
      </c>
      <c r="B5" s="71">
        <f>SUM(B3:B4)</f>
        <v>1211</v>
      </c>
      <c r="C5" s="71">
        <f>SUM(C3:C4)</f>
        <v>1772</v>
      </c>
      <c r="D5" s="71">
        <f>SUM(D3:D4)</f>
        <v>3869</v>
      </c>
      <c r="E5" s="71">
        <f>SUM(E3:E4)</f>
        <v>4082</v>
      </c>
      <c r="F5" s="71">
        <f t="shared" ref="F5:G5" si="0">SUM(F3:F4)</f>
        <v>4881</v>
      </c>
      <c r="G5" s="71">
        <f t="shared" si="0"/>
        <v>4754</v>
      </c>
      <c r="H5" s="71">
        <f t="shared" ref="H5:J5" si="1">SUM(H3:H4)</f>
        <v>4105</v>
      </c>
      <c r="I5" s="71">
        <f t="shared" si="1"/>
        <v>3602</v>
      </c>
      <c r="J5" s="71">
        <f t="shared" si="1"/>
        <v>2434</v>
      </c>
      <c r="K5" s="71">
        <f t="shared" ref="K5:L5" si="2">SUM(K3:K4)</f>
        <v>1873</v>
      </c>
      <c r="L5" s="71">
        <f t="shared" si="2"/>
        <v>1498</v>
      </c>
      <c r="M5" s="71">
        <f t="shared" ref="M5" si="3">SUM(M3:M4)</f>
        <v>1243</v>
      </c>
      <c r="N5" s="72">
        <f>SUM(B5:M5)</f>
        <v>35324</v>
      </c>
      <c r="O5" s="20">
        <v>1</v>
      </c>
      <c r="T5" s="41" t="s">
        <v>82</v>
      </c>
      <c r="U5" s="42">
        <v>711</v>
      </c>
      <c r="V5" s="42">
        <v>1307</v>
      </c>
      <c r="W5" s="42">
        <v>3125</v>
      </c>
      <c r="X5" s="42">
        <v>4024</v>
      </c>
      <c r="Y5" s="42">
        <v>4420</v>
      </c>
      <c r="Z5" s="42">
        <v>4539</v>
      </c>
      <c r="AA5" s="42">
        <v>4116</v>
      </c>
      <c r="AB5" s="42">
        <v>3369</v>
      </c>
      <c r="AC5" s="42">
        <v>2558</v>
      </c>
      <c r="AD5" s="42">
        <v>2035</v>
      </c>
      <c r="AE5" s="42">
        <v>1742</v>
      </c>
      <c r="AF5" s="42">
        <v>2343</v>
      </c>
      <c r="AG5" s="42">
        <v>34289</v>
      </c>
    </row>
    <row r="6" spans="1:34" ht="15.75" customHeight="1">
      <c r="A6" s="73" t="s">
        <v>116</v>
      </c>
      <c r="B6" s="74">
        <f>B5/AF5-1</f>
        <v>-0.48314127187366629</v>
      </c>
      <c r="C6" s="74">
        <f>C5/B5-1</f>
        <v>0.46325350949628397</v>
      </c>
      <c r="D6" s="74">
        <f>D5/C5-1</f>
        <v>1.1834085778781041</v>
      </c>
      <c r="E6" s="74">
        <f>E5/D5-1</f>
        <v>5.5052985267511012E-2</v>
      </c>
      <c r="F6" s="74">
        <f t="shared" ref="F6:M6" si="4">F5/E5-1</f>
        <v>0.19573738363547277</v>
      </c>
      <c r="G6" s="74">
        <f t="shared" si="4"/>
        <v>-2.6019258348699004E-2</v>
      </c>
      <c r="H6" s="74">
        <f t="shared" si="4"/>
        <v>-0.1365166175851914</v>
      </c>
      <c r="I6" s="74">
        <f t="shared" si="4"/>
        <v>-0.1225334957369062</v>
      </c>
      <c r="J6" s="74">
        <f t="shared" si="4"/>
        <v>-0.32426429761243758</v>
      </c>
      <c r="K6" s="74">
        <f t="shared" si="4"/>
        <v>-0.2304847986852917</v>
      </c>
      <c r="L6" s="74">
        <f t="shared" si="4"/>
        <v>-0.20021356113187405</v>
      </c>
      <c r="M6" s="74">
        <f t="shared" si="4"/>
        <v>-0.1702269692923899</v>
      </c>
      <c r="N6" s="75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4" ht="15.75" customHeight="1">
      <c r="A7" s="76" t="s">
        <v>118</v>
      </c>
      <c r="B7" s="77">
        <f>B5/U5-1</f>
        <v>0.70323488045007032</v>
      </c>
      <c r="C7" s="77">
        <f>C5/V5-1</f>
        <v>0.35577658760520281</v>
      </c>
      <c r="D7" s="77">
        <f>D5/W5-1</f>
        <v>0.23808000000000007</v>
      </c>
      <c r="E7" s="77">
        <f>E5/X5-1</f>
        <v>1.4413518886679855E-2</v>
      </c>
      <c r="F7" s="77">
        <f t="shared" ref="F7:M7" si="5">F5/Y5-1</f>
        <v>0.10429864253393673</v>
      </c>
      <c r="G7" s="77">
        <f t="shared" si="5"/>
        <v>4.736726151134607E-2</v>
      </c>
      <c r="H7" s="77">
        <f t="shared" si="5"/>
        <v>-2.6724975704567333E-3</v>
      </c>
      <c r="I7" s="77">
        <f t="shared" si="5"/>
        <v>6.9159988127040606E-2</v>
      </c>
      <c r="J7" s="77">
        <f t="shared" si="5"/>
        <v>-4.8475371383893684E-2</v>
      </c>
      <c r="K7" s="77">
        <f t="shared" si="5"/>
        <v>-7.9606879606879621E-2</v>
      </c>
      <c r="L7" s="77">
        <f t="shared" si="5"/>
        <v>-0.14006888633754311</v>
      </c>
      <c r="M7" s="77">
        <f t="shared" si="5"/>
        <v>-0.46948356807511737</v>
      </c>
      <c r="N7" s="78">
        <f ca="1">+N5/F13-1</f>
        <v>3.0184607308466171E-2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4">
      <c r="A8" s="61"/>
      <c r="B8" s="50"/>
      <c r="C8" s="61"/>
      <c r="D8" s="61"/>
      <c r="E8" s="61"/>
      <c r="N8" s="5"/>
      <c r="T8" s="79"/>
      <c r="U8" s="61"/>
      <c r="V8" s="61"/>
      <c r="AA8" s="6"/>
    </row>
    <row r="9" spans="1:34" ht="24.75" customHeight="1">
      <c r="A9" s="221" t="s">
        <v>6</v>
      </c>
      <c r="B9" s="225" t="str">
        <f>'R_PTW 2022vs2021'!B9:C9</f>
        <v>DECEMBER</v>
      </c>
      <c r="C9" s="225"/>
      <c r="D9" s="226" t="s">
        <v>32</v>
      </c>
      <c r="E9" s="227" t="str">
        <f>'R_PTW 2022vs2021'!E9:F9</f>
        <v>JANUARY-DECEMBER</v>
      </c>
      <c r="F9" s="225"/>
      <c r="G9" s="226" t="s">
        <v>32</v>
      </c>
      <c r="N9" s="5"/>
      <c r="T9" s="79"/>
      <c r="U9" s="61"/>
      <c r="V9" s="61"/>
      <c r="AA9" s="6"/>
    </row>
    <row r="10" spans="1:34" ht="26.25" customHeight="1">
      <c r="A10" s="221"/>
      <c r="B10" s="51">
        <f>'R_PTW 2022vs2021'!B10</f>
        <v>2022</v>
      </c>
      <c r="C10" s="51">
        <f>'R_PTW 2022vs2021'!C10</f>
        <v>2021</v>
      </c>
      <c r="D10" s="226"/>
      <c r="E10" s="51">
        <f>'R_PTW 2022vs2021'!E10</f>
        <v>2022</v>
      </c>
      <c r="F10" s="51">
        <f>'R_PTW 2022vs2021'!F10</f>
        <v>2021</v>
      </c>
      <c r="G10" s="226"/>
      <c r="H10" s="6"/>
      <c r="N10" s="5"/>
      <c r="T10" s="80"/>
      <c r="U10" s="81"/>
      <c r="V10" s="81"/>
      <c r="AA10" s="6"/>
    </row>
    <row r="11" spans="1:34" ht="19.5" customHeight="1">
      <c r="A11" s="32" t="s">
        <v>23</v>
      </c>
      <c r="B11" s="53">
        <f ca="1">OFFSET(A3,,COUNTA(B3:M3),,)</f>
        <v>800</v>
      </c>
      <c r="C11" s="53">
        <f ca="1">OFFSET(T3,,COUNTA(B3:M3),,)</f>
        <v>1310</v>
      </c>
      <c r="D11" s="54">
        <f ca="1">+B11/C11-1</f>
        <v>-0.38931297709923662</v>
      </c>
      <c r="E11" s="53">
        <f>N3</f>
        <v>23910</v>
      </c>
      <c r="F11" s="32">
        <f ca="1">SUM(OFFSET(U3,,,,COUNTA(B3:M3)))</f>
        <v>21579</v>
      </c>
      <c r="G11" s="54">
        <f ca="1">+E11/F11-1</f>
        <v>0.10802168775198107</v>
      </c>
      <c r="H11" s="6"/>
      <c r="N11" s="5"/>
      <c r="T11" s="80"/>
      <c r="U11" s="82"/>
      <c r="V11" s="82"/>
      <c r="W11" s="83"/>
      <c r="X11" s="83"/>
      <c r="Y11" s="61"/>
      <c r="AG11" s="5"/>
      <c r="AH11" s="20"/>
    </row>
    <row r="12" spans="1:34" ht="19.5" customHeight="1">
      <c r="A12" s="35" t="s">
        <v>24</v>
      </c>
      <c r="B12" s="84">
        <f ca="1">OFFSET(A4,,COUNTA(B4:M4),,)</f>
        <v>443</v>
      </c>
      <c r="C12" s="84">
        <f ca="1">OFFSET(T4,,COUNTA(B4:M4),,)</f>
        <v>1033</v>
      </c>
      <c r="D12" s="85">
        <f ca="1">+B12/C12-1</f>
        <v>-0.57115198451113258</v>
      </c>
      <c r="E12" s="84">
        <f>N4</f>
        <v>11414</v>
      </c>
      <c r="F12" s="35">
        <f ca="1">SUM(OFFSET(U4,,,,COUNTA(B4:M4)))</f>
        <v>12710</v>
      </c>
      <c r="G12" s="85">
        <f ca="1">+E12/F12-1</f>
        <v>-0.10196695515342247</v>
      </c>
      <c r="N12" s="5"/>
      <c r="Q12" s="21"/>
      <c r="T12" s="82"/>
      <c r="U12" s="82"/>
      <c r="V12" s="82"/>
      <c r="W12" s="83"/>
      <c r="X12" s="83"/>
      <c r="Y12" s="61"/>
      <c r="AG12" s="5"/>
      <c r="AH12" s="20"/>
    </row>
    <row r="13" spans="1:34" ht="19.5" customHeight="1">
      <c r="A13" s="86" t="s">
        <v>5</v>
      </c>
      <c r="B13" s="86">
        <f ca="1">SUM(B11:B12)</f>
        <v>1243</v>
      </c>
      <c r="C13" s="86">
        <f ca="1">SUM(C11:C12)</f>
        <v>2343</v>
      </c>
      <c r="D13" s="87">
        <f ca="1">+B13/C13-1</f>
        <v>-0.46948356807511737</v>
      </c>
      <c r="E13" s="86">
        <f>SUM(E11:E12)</f>
        <v>35324</v>
      </c>
      <c r="F13" s="86">
        <f ca="1">SUM(F11:F12)</f>
        <v>34289</v>
      </c>
      <c r="G13" s="87">
        <f ca="1">+E13/F13-1</f>
        <v>3.0184607308466171E-2</v>
      </c>
      <c r="I13" s="88"/>
      <c r="N13" s="5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</row>
    <row r="14" spans="1:34">
      <c r="A14" s="61"/>
      <c r="B14" s="50"/>
      <c r="C14" s="61"/>
      <c r="D14" s="61"/>
      <c r="E14" s="61"/>
      <c r="N14" s="5"/>
    </row>
    <row r="15" spans="1:34">
      <c r="A15" s="61"/>
      <c r="B15" s="50"/>
      <c r="C15" s="61"/>
      <c r="D15" s="61"/>
      <c r="E15" s="61"/>
      <c r="N15" s="5"/>
    </row>
    <row r="16" spans="1:34">
      <c r="A16" s="61"/>
      <c r="B16" s="50"/>
      <c r="C16" s="61"/>
      <c r="D16" s="61"/>
      <c r="E16" s="61"/>
    </row>
    <row r="19" spans="8:9">
      <c r="H19" s="5"/>
    </row>
    <row r="23" spans="8:9">
      <c r="I23" s="5"/>
    </row>
    <row r="36" spans="1:1">
      <c r="A36" s="4" t="s">
        <v>74</v>
      </c>
    </row>
    <row r="37" spans="1:1">
      <c r="A37" s="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zoomScale="70" zoomScaleNormal="70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28" t="s">
        <v>121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"/>
    </row>
    <row r="3" spans="1:18">
      <c r="A3" s="42" t="s">
        <v>35</v>
      </c>
      <c r="B3" s="92" t="s">
        <v>7</v>
      </c>
      <c r="C3" s="92" t="s">
        <v>8</v>
      </c>
      <c r="D3" s="42" t="s">
        <v>1</v>
      </c>
      <c r="E3" s="42" t="s">
        <v>9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14</v>
      </c>
      <c r="K3" s="42" t="s">
        <v>15</v>
      </c>
      <c r="L3" s="42" t="s">
        <v>16</v>
      </c>
      <c r="M3" s="42" t="s">
        <v>17</v>
      </c>
      <c r="N3" s="42" t="s">
        <v>5</v>
      </c>
      <c r="O3" s="93"/>
    </row>
    <row r="4" spans="1:18" hidden="1">
      <c r="A4" s="94">
        <v>2006</v>
      </c>
      <c r="B4" s="94">
        <v>93</v>
      </c>
      <c r="C4" s="94">
        <v>133</v>
      </c>
      <c r="D4" s="94">
        <v>393</v>
      </c>
      <c r="E4" s="94">
        <v>804</v>
      </c>
      <c r="F4" s="94">
        <v>787</v>
      </c>
      <c r="G4" s="94">
        <v>708</v>
      </c>
      <c r="H4" s="94">
        <v>655</v>
      </c>
      <c r="I4" s="94">
        <v>503</v>
      </c>
      <c r="J4" s="94">
        <v>360</v>
      </c>
      <c r="K4" s="94">
        <v>242</v>
      </c>
      <c r="L4" s="94">
        <v>173</v>
      </c>
      <c r="M4" s="94">
        <v>264</v>
      </c>
      <c r="N4" s="94">
        <v>5115</v>
      </c>
      <c r="O4" s="93"/>
    </row>
    <row r="5" spans="1:18" s="21" customFormat="1" hidden="1">
      <c r="A5" s="95">
        <v>2007</v>
      </c>
      <c r="B5" s="95">
        <v>227</v>
      </c>
      <c r="C5" s="95">
        <v>244</v>
      </c>
      <c r="D5" s="95">
        <v>762</v>
      </c>
      <c r="E5" s="95">
        <v>1121</v>
      </c>
      <c r="F5" s="95">
        <v>1095</v>
      </c>
      <c r="G5" s="95">
        <v>910</v>
      </c>
      <c r="H5" s="95">
        <v>944</v>
      </c>
      <c r="I5" s="95">
        <v>862</v>
      </c>
      <c r="J5" s="95">
        <v>484</v>
      </c>
      <c r="K5" s="95">
        <v>386</v>
      </c>
      <c r="L5" s="95">
        <v>171</v>
      </c>
      <c r="M5" s="95">
        <v>368</v>
      </c>
      <c r="N5" s="33">
        <v>7574</v>
      </c>
      <c r="O5" s="96"/>
    </row>
    <row r="6" spans="1:18" s="21" customFormat="1">
      <c r="A6" s="97">
        <v>2019</v>
      </c>
      <c r="B6" s="97">
        <v>460</v>
      </c>
      <c r="C6" s="97">
        <v>893</v>
      </c>
      <c r="D6" s="97">
        <v>2168</v>
      </c>
      <c r="E6" s="97">
        <v>3126</v>
      </c>
      <c r="F6" s="97">
        <v>2483</v>
      </c>
      <c r="G6" s="97">
        <v>2401</v>
      </c>
      <c r="H6" s="97">
        <v>2338</v>
      </c>
      <c r="I6" s="97">
        <v>1771</v>
      </c>
      <c r="J6" s="97">
        <v>1224</v>
      </c>
      <c r="K6" s="97">
        <v>881</v>
      </c>
      <c r="L6" s="97">
        <v>617</v>
      </c>
      <c r="M6" s="97">
        <v>741</v>
      </c>
      <c r="N6" s="98">
        <v>14524</v>
      </c>
      <c r="O6" s="99"/>
    </row>
    <row r="7" spans="1:18" s="21" customFormat="1">
      <c r="A7" s="100">
        <v>2020</v>
      </c>
      <c r="B7" s="100">
        <v>698</v>
      </c>
      <c r="C7" s="100">
        <v>1090</v>
      </c>
      <c r="D7" s="100">
        <v>1350</v>
      </c>
      <c r="E7" s="100">
        <v>1613</v>
      </c>
      <c r="F7" s="100">
        <v>2729</v>
      </c>
      <c r="G7" s="100">
        <v>2949</v>
      </c>
      <c r="H7" s="100">
        <v>3027</v>
      </c>
      <c r="I7" s="100">
        <v>2057</v>
      </c>
      <c r="J7" s="100">
        <v>1528</v>
      </c>
      <c r="K7" s="100">
        <v>1113</v>
      </c>
      <c r="L7" s="100">
        <v>999</v>
      </c>
      <c r="M7" s="100">
        <v>2662</v>
      </c>
      <c r="N7" s="101">
        <v>19103</v>
      </c>
      <c r="O7" s="99"/>
    </row>
    <row r="8" spans="1:18" s="21" customFormat="1">
      <c r="A8" s="97">
        <v>2021</v>
      </c>
      <c r="B8" s="97">
        <v>410</v>
      </c>
      <c r="C8" s="97">
        <v>906</v>
      </c>
      <c r="D8" s="97">
        <v>2223</v>
      </c>
      <c r="E8" s="97">
        <v>2884</v>
      </c>
      <c r="F8" s="97">
        <v>2963</v>
      </c>
      <c r="G8" s="97">
        <v>2848</v>
      </c>
      <c r="H8" s="97">
        <v>2423</v>
      </c>
      <c r="I8" s="97">
        <v>1894</v>
      </c>
      <c r="J8" s="97">
        <v>1461</v>
      </c>
      <c r="K8" s="97">
        <v>1186</v>
      </c>
      <c r="L8" s="97">
        <v>1071</v>
      </c>
      <c r="M8" s="97">
        <v>1310</v>
      </c>
      <c r="N8" s="98">
        <v>21815</v>
      </c>
      <c r="O8" s="99"/>
    </row>
    <row r="9" spans="1:18">
      <c r="A9" s="102">
        <v>2022</v>
      </c>
      <c r="B9" s="102">
        <v>856</v>
      </c>
      <c r="C9" s="102">
        <v>1276</v>
      </c>
      <c r="D9" s="102">
        <v>2828</v>
      </c>
      <c r="E9" s="102">
        <v>2875</v>
      </c>
      <c r="F9" s="102">
        <v>3412</v>
      </c>
      <c r="G9" s="102">
        <v>3241</v>
      </c>
      <c r="H9" s="102">
        <v>2715</v>
      </c>
      <c r="I9" s="102">
        <v>2326</v>
      </c>
      <c r="J9" s="102">
        <v>1469</v>
      </c>
      <c r="K9" s="102">
        <v>1176</v>
      </c>
      <c r="L9" s="102">
        <v>936</v>
      </c>
      <c r="M9" s="102">
        <v>800</v>
      </c>
      <c r="N9" s="103">
        <f t="shared" ref="N9" si="0">SUM(B9:M9)</f>
        <v>23910</v>
      </c>
      <c r="O9" s="6"/>
      <c r="R9" s="21"/>
    </row>
    <row r="10" spans="1:18">
      <c r="A10" s="100" t="s">
        <v>122</v>
      </c>
      <c r="B10" s="104">
        <f>+B9/B8-1</f>
        <v>1.0878048780487806</v>
      </c>
      <c r="C10" s="104">
        <f>+C9/C8-1</f>
        <v>0.40838852097130252</v>
      </c>
      <c r="D10" s="104">
        <f>+D9/D8-1</f>
        <v>0.27215474583895638</v>
      </c>
      <c r="E10" s="104">
        <f>+E9/E8-1</f>
        <v>-3.1206657420249639E-3</v>
      </c>
      <c r="F10" s="104">
        <f t="shared" ref="F10:H10" si="1">+F9/F8-1</f>
        <v>0.15153560580492753</v>
      </c>
      <c r="G10" s="104">
        <f t="shared" si="1"/>
        <v>0.13799157303370779</v>
      </c>
      <c r="H10" s="104">
        <f t="shared" si="1"/>
        <v>0.12051176227816751</v>
      </c>
      <c r="I10" s="104">
        <f t="shared" ref="I10:M10" si="2">+I9/I8-1</f>
        <v>0.22808870116156288</v>
      </c>
      <c r="J10" s="104">
        <f t="shared" si="2"/>
        <v>5.4757015742641357E-3</v>
      </c>
      <c r="K10" s="104">
        <f t="shared" si="2"/>
        <v>-8.4317032040471807E-3</v>
      </c>
      <c r="L10" s="104">
        <f t="shared" si="2"/>
        <v>-0.12605042016806722</v>
      </c>
      <c r="M10" s="104">
        <f t="shared" si="2"/>
        <v>-0.38931297709923662</v>
      </c>
      <c r="N10" s="104">
        <f ca="1">+N9/F14-1</f>
        <v>0.10802168775198107</v>
      </c>
    </row>
    <row r="11" spans="1:18">
      <c r="B11" s="105"/>
      <c r="C11" s="105"/>
      <c r="D11" s="105"/>
      <c r="E11" s="105"/>
      <c r="F11" s="105"/>
      <c r="G11" s="105"/>
      <c r="H11" s="105"/>
      <c r="I11" s="106"/>
      <c r="J11" s="106"/>
      <c r="K11" s="106"/>
      <c r="L11" s="106"/>
      <c r="M11" s="106"/>
      <c r="N11" s="105"/>
    </row>
    <row r="12" spans="1:18" ht="24" customHeight="1">
      <c r="A12" s="230" t="s">
        <v>6</v>
      </c>
      <c r="B12" s="231" t="str">
        <f>'R_PTW NEW 2022vs2021'!B9:C9</f>
        <v>DECEMBER</v>
      </c>
      <c r="C12" s="231"/>
      <c r="D12" s="232" t="s">
        <v>32</v>
      </c>
      <c r="E12" s="233" t="str">
        <f>'R_PTW 2022vs2021'!E9:F9</f>
        <v>JANUARY-DECEMBER</v>
      </c>
      <c r="F12" s="231"/>
      <c r="G12" s="232" t="s">
        <v>32</v>
      </c>
      <c r="H12" s="105"/>
      <c r="I12" s="106"/>
      <c r="J12" s="106"/>
      <c r="K12" s="106"/>
      <c r="L12" s="106"/>
      <c r="M12" s="106"/>
      <c r="N12" s="105"/>
    </row>
    <row r="13" spans="1:18" ht="21" customHeight="1">
      <c r="A13" s="230"/>
      <c r="B13" s="107">
        <f>'R_PTW NEW 2022vs2021'!B10</f>
        <v>2022</v>
      </c>
      <c r="C13" s="107">
        <f>'R_PTW NEW 2022vs2021'!C10</f>
        <v>2021</v>
      </c>
      <c r="D13" s="232"/>
      <c r="E13" s="107">
        <f>'R_PTW NEW 2022vs2021'!E10</f>
        <v>2022</v>
      </c>
      <c r="F13" s="107">
        <f>'R_PTW NEW 2022vs2021'!F10</f>
        <v>2021</v>
      </c>
      <c r="G13" s="232"/>
      <c r="H13" s="105"/>
      <c r="I13" s="106"/>
      <c r="J13" s="106"/>
      <c r="K13" s="106"/>
      <c r="L13" s="106"/>
      <c r="M13" s="106"/>
      <c r="N13" s="105"/>
    </row>
    <row r="14" spans="1:18" ht="19.5" customHeight="1">
      <c r="A14" s="108" t="s">
        <v>36</v>
      </c>
      <c r="B14" s="109">
        <f ca="1">OFFSET(A9,,COUNTA(B10:M10),,)</f>
        <v>800</v>
      </c>
      <c r="C14" s="109">
        <f ca="1">OFFSET(A8,,COUNTA(B10:M10),,)</f>
        <v>1310</v>
      </c>
      <c r="D14" s="110">
        <f ca="1">+B14/C14-1</f>
        <v>-0.38931297709923662</v>
      </c>
      <c r="E14" s="109">
        <f>+N9</f>
        <v>23910</v>
      </c>
      <c r="F14" s="108">
        <f ca="1">SUM(OFFSET(B8,,,,COUNTA(B10:M10)))</f>
        <v>21579</v>
      </c>
      <c r="G14" s="110">
        <f ca="1">+E14/F14-1</f>
        <v>0.10802168775198107</v>
      </c>
      <c r="H14" s="105"/>
      <c r="I14" s="106"/>
      <c r="J14" s="106"/>
      <c r="K14" s="106"/>
      <c r="L14" s="106"/>
      <c r="M14" s="106"/>
      <c r="N14" s="105"/>
    </row>
    <row r="15" spans="1:18">
      <c r="A15" s="111"/>
      <c r="B15" s="112"/>
      <c r="C15" s="111"/>
      <c r="D15" s="113"/>
      <c r="E15" s="105"/>
      <c r="F15" s="105"/>
      <c r="G15" s="105"/>
      <c r="H15" s="105"/>
      <c r="I15" s="106"/>
      <c r="J15" s="106"/>
      <c r="K15" s="106"/>
      <c r="L15" s="106"/>
      <c r="M15" s="106"/>
      <c r="N15" s="105"/>
    </row>
    <row r="40" spans="1:15">
      <c r="A40" s="4" t="s">
        <v>74</v>
      </c>
    </row>
    <row r="41" spans="1:15">
      <c r="A41" s="4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20">
        <v>0.53667953667953672</v>
      </c>
      <c r="C46" s="20">
        <v>0.57240204429301533</v>
      </c>
      <c r="D46" s="20">
        <v>0.50808080808080813</v>
      </c>
      <c r="E46" s="20">
        <v>0.38286066584463624</v>
      </c>
      <c r="F46" s="20">
        <v>0.53184281842818426</v>
      </c>
      <c r="G46" s="20">
        <v>0.39175257731958762</v>
      </c>
      <c r="H46" s="20">
        <v>0.33357771260997066</v>
      </c>
      <c r="I46" s="20">
        <v>0.40526315789473683</v>
      </c>
      <c r="J46" s="20">
        <v>0.44</v>
      </c>
      <c r="K46" s="20">
        <v>0.61350844277673544</v>
      </c>
      <c r="L46" s="20">
        <v>0.81818181818181823</v>
      </c>
      <c r="M46" s="20">
        <v>1.1981981981981982</v>
      </c>
      <c r="N46" s="20">
        <v>0.48017950635751683</v>
      </c>
    </row>
    <row r="47" spans="1:15" hidden="1">
      <c r="A47" t="s">
        <v>34</v>
      </c>
      <c r="B47" s="114">
        <v>316</v>
      </c>
      <c r="C47" s="115">
        <v>531</v>
      </c>
      <c r="D47" s="115">
        <v>826</v>
      </c>
      <c r="E47" s="115">
        <v>728</v>
      </c>
      <c r="F47" s="115">
        <v>677</v>
      </c>
      <c r="G47" s="115">
        <v>632</v>
      </c>
      <c r="H47" s="115">
        <v>583</v>
      </c>
      <c r="I47" s="115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20">
        <v>2.1351351351351351</v>
      </c>
      <c r="C48" s="20">
        <v>2.0661478599221792</v>
      </c>
      <c r="D48" s="20">
        <v>0.7428057553956835</v>
      </c>
      <c r="E48" s="20">
        <v>0.4925575101488498</v>
      </c>
      <c r="F48" s="20">
        <v>0.55628594905505346</v>
      </c>
      <c r="G48" s="20">
        <v>0.51930977814297452</v>
      </c>
      <c r="H48" s="20">
        <v>0.52333931777378817</v>
      </c>
      <c r="I48" s="20">
        <v>0.48088779284833538</v>
      </c>
      <c r="J48" s="20">
        <v>0.73897058823529416</v>
      </c>
      <c r="K48" s="20">
        <v>0.66129032258064513</v>
      </c>
      <c r="L48" s="20">
        <v>0.8035714285714286</v>
      </c>
      <c r="M48" s="20">
        <v>1.0711111111111111</v>
      </c>
      <c r="N48" s="20">
        <v>0.6606220589923103</v>
      </c>
      <c r="O48" s="6" t="e">
        <v>#DIV/0!</v>
      </c>
    </row>
    <row r="49" spans="1:15" hidden="1">
      <c r="A49" t="s">
        <v>34</v>
      </c>
      <c r="B49" s="114">
        <v>171</v>
      </c>
      <c r="C49" s="115">
        <v>277</v>
      </c>
      <c r="D49" s="115">
        <v>688</v>
      </c>
      <c r="E49" s="115">
        <v>849</v>
      </c>
      <c r="F49" s="115"/>
      <c r="G49" s="115"/>
      <c r="H49" s="115"/>
      <c r="I49" s="115"/>
      <c r="N49">
        <v>1985</v>
      </c>
    </row>
    <row r="50" spans="1:15" hidden="1">
      <c r="B50" s="20">
        <v>0.70954356846473032</v>
      </c>
      <c r="C50" s="20">
        <v>0.9264214046822743</v>
      </c>
      <c r="D50" s="20">
        <v>0.71443406022845279</v>
      </c>
      <c r="E50" s="20">
        <v>0.57326130992572588</v>
      </c>
      <c r="F50" s="20">
        <v>0</v>
      </c>
      <c r="G50" s="20">
        <v>0</v>
      </c>
      <c r="H50" s="20" t="e">
        <v>#DIV/0!</v>
      </c>
      <c r="I50" s="20" t="e">
        <v>#DIV/0!</v>
      </c>
      <c r="J50" s="20" t="e">
        <v>#DIV/0!</v>
      </c>
      <c r="K50" s="20" t="e">
        <v>#DIV/0!</v>
      </c>
      <c r="L50" s="20" t="e">
        <v>#DIV/0!</v>
      </c>
      <c r="M50" s="20" t="e">
        <v>#DIV/0!</v>
      </c>
      <c r="N50" s="20">
        <v>0.35541629364368843</v>
      </c>
      <c r="O50" s="20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70" zoomScaleNormal="70" workbookViewId="0"/>
  </sheetViews>
  <sheetFormatPr defaultColWidth="9.140625" defaultRowHeight="12.75"/>
  <cols>
    <col min="1" max="1" width="2.42578125" style="19" customWidth="1"/>
    <col min="2" max="2" width="9.7109375" style="19" customWidth="1"/>
    <col min="3" max="3" width="17.28515625" style="19" customWidth="1"/>
    <col min="4" max="4" width="10" style="19" customWidth="1"/>
    <col min="5" max="5" width="10.7109375" style="19" customWidth="1"/>
    <col min="6" max="6" width="9.42578125" style="19" customWidth="1"/>
    <col min="7" max="7" width="10.42578125" style="19" customWidth="1"/>
    <col min="8" max="8" width="12.7109375" style="19" customWidth="1"/>
    <col min="9" max="9" width="3.42578125" style="19" customWidth="1"/>
    <col min="10" max="10" width="23.140625" style="19" customWidth="1"/>
    <col min="11" max="11" width="16.85546875" style="19" bestFit="1" customWidth="1"/>
    <col min="12" max="13" width="8.7109375" style="19" customWidth="1"/>
    <col min="14" max="14" width="9.42578125" style="19" customWidth="1"/>
    <col min="15" max="16" width="8.7109375" style="19" customWidth="1"/>
    <col min="17" max="17" width="3.140625" style="19" customWidth="1"/>
    <col min="18" max="18" width="20.85546875" style="19" customWidth="1"/>
    <col min="19" max="19" width="16.85546875" style="19" bestFit="1" customWidth="1"/>
    <col min="20" max="21" width="8.85546875" style="19" customWidth="1"/>
    <col min="22" max="22" width="9.42578125" style="19" customWidth="1"/>
    <col min="23" max="24" width="8.85546875" style="19" customWidth="1"/>
    <col min="25" max="16384" width="9.140625" style="19"/>
  </cols>
  <sheetData>
    <row r="2" spans="2:24" ht="14.25">
      <c r="B2" s="242" t="s">
        <v>148</v>
      </c>
      <c r="C2" s="242"/>
      <c r="D2" s="242"/>
      <c r="E2" s="242"/>
      <c r="F2" s="242"/>
      <c r="G2" s="242"/>
      <c r="H2" s="242"/>
      <c r="I2" s="116"/>
      <c r="J2" s="243" t="s">
        <v>124</v>
      </c>
      <c r="K2" s="243"/>
      <c r="L2" s="243"/>
      <c r="M2" s="243"/>
      <c r="N2" s="243"/>
      <c r="O2" s="243"/>
      <c r="P2" s="243"/>
      <c r="R2" s="243" t="s">
        <v>125</v>
      </c>
      <c r="S2" s="243"/>
      <c r="T2" s="243"/>
      <c r="U2" s="243"/>
      <c r="V2" s="243"/>
      <c r="W2" s="243"/>
      <c r="X2" s="243"/>
    </row>
    <row r="3" spans="2:24" ht="15" customHeight="1">
      <c r="B3" s="244" t="s">
        <v>53</v>
      </c>
      <c r="C3" s="236" t="s">
        <v>54</v>
      </c>
      <c r="D3" s="236" t="s">
        <v>155</v>
      </c>
      <c r="E3" s="236"/>
      <c r="F3" s="236"/>
      <c r="G3" s="236"/>
      <c r="H3" s="236"/>
      <c r="I3" s="116"/>
      <c r="J3" s="244" t="s">
        <v>55</v>
      </c>
      <c r="K3" s="236" t="s">
        <v>54</v>
      </c>
      <c r="L3" s="236" t="str">
        <f>D3</f>
        <v>January - December</v>
      </c>
      <c r="M3" s="236"/>
      <c r="N3" s="236"/>
      <c r="O3" s="236"/>
      <c r="P3" s="236"/>
      <c r="R3" s="244" t="s">
        <v>45</v>
      </c>
      <c r="S3" s="236" t="s">
        <v>54</v>
      </c>
      <c r="T3" s="236" t="str">
        <f>L3</f>
        <v>January - December</v>
      </c>
      <c r="U3" s="236"/>
      <c r="V3" s="236"/>
      <c r="W3" s="236"/>
      <c r="X3" s="236"/>
    </row>
    <row r="4" spans="2:24" ht="15" customHeight="1">
      <c r="B4" s="244"/>
      <c r="C4" s="236"/>
      <c r="D4" s="117">
        <v>2022</v>
      </c>
      <c r="E4" s="117" t="s">
        <v>56</v>
      </c>
      <c r="F4" s="117">
        <v>2021</v>
      </c>
      <c r="G4" s="117" t="s">
        <v>56</v>
      </c>
      <c r="H4" s="117" t="s">
        <v>57</v>
      </c>
      <c r="I4" s="118"/>
      <c r="J4" s="244"/>
      <c r="K4" s="236"/>
      <c r="L4" s="236">
        <v>2022</v>
      </c>
      <c r="M4" s="236">
        <v>2021</v>
      </c>
      <c r="N4" s="240" t="s">
        <v>58</v>
      </c>
      <c r="O4" s="240" t="s">
        <v>123</v>
      </c>
      <c r="P4" s="240" t="s">
        <v>83</v>
      </c>
      <c r="R4" s="244"/>
      <c r="S4" s="236"/>
      <c r="T4" s="236">
        <v>2022</v>
      </c>
      <c r="U4" s="236">
        <v>2021</v>
      </c>
      <c r="V4" s="240" t="s">
        <v>58</v>
      </c>
      <c r="W4" s="240" t="s">
        <v>123</v>
      </c>
      <c r="X4" s="240" t="s">
        <v>83</v>
      </c>
    </row>
    <row r="5" spans="2:24" ht="12.75" customHeight="1">
      <c r="B5" s="119">
        <v>1</v>
      </c>
      <c r="C5" s="120" t="s">
        <v>26</v>
      </c>
      <c r="D5" s="121">
        <v>4332</v>
      </c>
      <c r="E5" s="122">
        <v>0.18117942283563362</v>
      </c>
      <c r="F5" s="121">
        <v>3655</v>
      </c>
      <c r="G5" s="122">
        <v>0.16937763566430325</v>
      </c>
      <c r="H5" s="122">
        <v>0.18522571819425449</v>
      </c>
      <c r="J5" s="244"/>
      <c r="K5" s="236"/>
      <c r="L5" s="236"/>
      <c r="M5" s="236"/>
      <c r="N5" s="241"/>
      <c r="O5" s="241"/>
      <c r="P5" s="241"/>
      <c r="R5" s="244"/>
      <c r="S5" s="236"/>
      <c r="T5" s="236"/>
      <c r="U5" s="236"/>
      <c r="V5" s="241"/>
      <c r="W5" s="241"/>
      <c r="X5" s="241"/>
    </row>
    <row r="6" spans="2:24" ht="15">
      <c r="B6" s="124">
        <v>2</v>
      </c>
      <c r="C6" s="125" t="s">
        <v>25</v>
      </c>
      <c r="D6" s="126">
        <v>2683</v>
      </c>
      <c r="E6" s="127">
        <v>0.11221246340443329</v>
      </c>
      <c r="F6" s="126">
        <v>2381</v>
      </c>
      <c r="G6" s="127">
        <v>0.11033875527132861</v>
      </c>
      <c r="H6" s="127">
        <v>0.12683746325073497</v>
      </c>
      <c r="J6" s="128" t="s">
        <v>76</v>
      </c>
      <c r="K6" s="129" t="s">
        <v>26</v>
      </c>
      <c r="L6" s="130">
        <v>1978</v>
      </c>
      <c r="M6" s="130">
        <v>1467</v>
      </c>
      <c r="N6" s="131">
        <v>0.34832992501704152</v>
      </c>
      <c r="O6" s="132"/>
      <c r="P6" s="133"/>
      <c r="R6" s="128" t="s">
        <v>46</v>
      </c>
      <c r="S6" s="129" t="s">
        <v>26</v>
      </c>
      <c r="T6" s="130">
        <v>1896</v>
      </c>
      <c r="U6" s="130">
        <v>1400</v>
      </c>
      <c r="V6" s="131">
        <v>0.35428571428571431</v>
      </c>
      <c r="W6" s="132"/>
      <c r="X6" s="133"/>
    </row>
    <row r="7" spans="2:24" ht="15">
      <c r="B7" s="119">
        <v>3</v>
      </c>
      <c r="C7" s="120" t="s">
        <v>0</v>
      </c>
      <c r="D7" s="121">
        <v>2388</v>
      </c>
      <c r="E7" s="122">
        <v>9.9874529485570893E-2</v>
      </c>
      <c r="F7" s="121">
        <v>2286</v>
      </c>
      <c r="G7" s="122">
        <v>0.10593632698456833</v>
      </c>
      <c r="H7" s="122">
        <v>4.4619422572178546E-2</v>
      </c>
      <c r="J7" s="128"/>
      <c r="K7" s="134" t="s">
        <v>27</v>
      </c>
      <c r="L7" s="135">
        <v>1791</v>
      </c>
      <c r="M7" s="135">
        <v>1100</v>
      </c>
      <c r="N7" s="136">
        <v>0.62818181818181817</v>
      </c>
      <c r="O7" s="137"/>
      <c r="P7" s="138"/>
      <c r="R7" s="128"/>
      <c r="S7" s="134" t="s">
        <v>25</v>
      </c>
      <c r="T7" s="135">
        <v>744</v>
      </c>
      <c r="U7" s="135">
        <v>736</v>
      </c>
      <c r="V7" s="136">
        <v>1.0869565217391353E-2</v>
      </c>
      <c r="W7" s="137"/>
      <c r="X7" s="138"/>
    </row>
    <row r="8" spans="2:24" ht="15">
      <c r="B8" s="124">
        <v>4</v>
      </c>
      <c r="C8" s="125" t="s">
        <v>27</v>
      </c>
      <c r="D8" s="126">
        <v>1793</v>
      </c>
      <c r="E8" s="127">
        <v>7.4989544123797575E-2</v>
      </c>
      <c r="F8" s="126">
        <v>1100</v>
      </c>
      <c r="G8" s="127">
        <v>5.0975485425645305E-2</v>
      </c>
      <c r="H8" s="127">
        <v>0.62999999999999989</v>
      </c>
      <c r="J8" s="128"/>
      <c r="K8" s="129" t="s">
        <v>25</v>
      </c>
      <c r="L8" s="130">
        <v>999</v>
      </c>
      <c r="M8" s="130">
        <v>840</v>
      </c>
      <c r="N8" s="131">
        <v>0.18928571428571428</v>
      </c>
      <c r="O8" s="137"/>
      <c r="P8" s="138"/>
      <c r="R8" s="128"/>
      <c r="S8" s="129" t="s">
        <v>84</v>
      </c>
      <c r="T8" s="130">
        <v>678</v>
      </c>
      <c r="U8" s="130">
        <v>536</v>
      </c>
      <c r="V8" s="131">
        <v>0.2649253731343284</v>
      </c>
      <c r="W8" s="137"/>
      <c r="X8" s="138"/>
    </row>
    <row r="9" spans="2:24">
      <c r="B9" s="119">
        <v>5</v>
      </c>
      <c r="C9" s="120" t="s">
        <v>31</v>
      </c>
      <c r="D9" s="121">
        <v>912</v>
      </c>
      <c r="E9" s="122">
        <v>3.8143036386449183E-2</v>
      </c>
      <c r="F9" s="121">
        <v>947</v>
      </c>
      <c r="G9" s="122">
        <v>4.3885258816441911E-2</v>
      </c>
      <c r="H9" s="122">
        <v>-3.6958817317845782E-2</v>
      </c>
      <c r="J9" s="128"/>
      <c r="K9" s="139" t="s">
        <v>60</v>
      </c>
      <c r="L9" s="140">
        <v>5605</v>
      </c>
      <c r="M9" s="140">
        <v>5690</v>
      </c>
      <c r="N9" s="136">
        <v>-1.493848857644986E-2</v>
      </c>
      <c r="O9" s="141"/>
      <c r="P9" s="142"/>
      <c r="R9" s="128"/>
      <c r="S9" s="139" t="s">
        <v>60</v>
      </c>
      <c r="T9" s="140">
        <v>2230</v>
      </c>
      <c r="U9" s="140">
        <v>1880</v>
      </c>
      <c r="V9" s="136">
        <v>0.18617021276595747</v>
      </c>
      <c r="W9" s="141"/>
      <c r="X9" s="142"/>
    </row>
    <row r="10" spans="2:24">
      <c r="B10" s="124">
        <v>6</v>
      </c>
      <c r="C10" s="125" t="s">
        <v>44</v>
      </c>
      <c r="D10" s="126">
        <v>911</v>
      </c>
      <c r="E10" s="127">
        <v>3.8101212881639479E-2</v>
      </c>
      <c r="F10" s="126">
        <v>1311</v>
      </c>
      <c r="G10" s="127">
        <v>6.0753510357291811E-2</v>
      </c>
      <c r="H10" s="127">
        <v>-0.30511060259344014</v>
      </c>
      <c r="J10" s="143" t="s">
        <v>76</v>
      </c>
      <c r="K10" s="144"/>
      <c r="L10" s="145">
        <v>10373</v>
      </c>
      <c r="M10" s="145">
        <v>9097</v>
      </c>
      <c r="N10" s="146">
        <v>0.14026602176541725</v>
      </c>
      <c r="O10" s="147">
        <v>0.43383521539104974</v>
      </c>
      <c r="P10" s="147">
        <v>0.42156726447008663</v>
      </c>
      <c r="R10" s="143" t="s">
        <v>64</v>
      </c>
      <c r="S10" s="144"/>
      <c r="T10" s="145">
        <v>5548</v>
      </c>
      <c r="U10" s="145">
        <v>4552</v>
      </c>
      <c r="V10" s="146">
        <v>0.21880492091388404</v>
      </c>
      <c r="W10" s="147">
        <v>0.23203680468423254</v>
      </c>
      <c r="X10" s="147">
        <v>0.21094582696139766</v>
      </c>
    </row>
    <row r="11" spans="2:24" ht="15">
      <c r="B11" s="119">
        <v>7</v>
      </c>
      <c r="C11" s="120" t="s">
        <v>80</v>
      </c>
      <c r="D11" s="121">
        <v>876</v>
      </c>
      <c r="E11" s="122">
        <v>3.6637390213299877E-2</v>
      </c>
      <c r="F11" s="121">
        <v>886</v>
      </c>
      <c r="G11" s="122">
        <v>4.1058436442837944E-2</v>
      </c>
      <c r="H11" s="122">
        <v>-1.1286681715575675E-2</v>
      </c>
      <c r="J11" s="128" t="s">
        <v>77</v>
      </c>
      <c r="K11" s="148" t="s">
        <v>31</v>
      </c>
      <c r="L11" s="130">
        <v>89</v>
      </c>
      <c r="M11" s="130">
        <v>93</v>
      </c>
      <c r="N11" s="131">
        <v>-4.3010752688172005E-2</v>
      </c>
      <c r="O11" s="132"/>
      <c r="P11" s="133"/>
      <c r="R11" s="128" t="s">
        <v>47</v>
      </c>
      <c r="S11" s="148" t="s">
        <v>27</v>
      </c>
      <c r="T11" s="130">
        <v>760</v>
      </c>
      <c r="U11" s="130">
        <v>683</v>
      </c>
      <c r="V11" s="131">
        <v>0.11273792093704249</v>
      </c>
      <c r="W11" s="132"/>
      <c r="X11" s="133"/>
    </row>
    <row r="12" spans="2:24" ht="15">
      <c r="B12" s="124">
        <v>8</v>
      </c>
      <c r="C12" s="125" t="s">
        <v>28</v>
      </c>
      <c r="D12" s="126">
        <v>835</v>
      </c>
      <c r="E12" s="127">
        <v>3.4922626516102048E-2</v>
      </c>
      <c r="F12" s="126">
        <v>831</v>
      </c>
      <c r="G12" s="127">
        <v>3.8509662171555679E-2</v>
      </c>
      <c r="H12" s="127">
        <v>4.8134777376653837E-3</v>
      </c>
      <c r="J12" s="128"/>
      <c r="K12" s="149" t="s">
        <v>71</v>
      </c>
      <c r="L12" s="135">
        <v>44</v>
      </c>
      <c r="M12" s="135">
        <v>61</v>
      </c>
      <c r="N12" s="136">
        <v>-0.27868852459016391</v>
      </c>
      <c r="O12" s="137"/>
      <c r="P12" s="138"/>
      <c r="R12" s="128"/>
      <c r="S12" s="149" t="s">
        <v>143</v>
      </c>
      <c r="T12" s="135">
        <v>327</v>
      </c>
      <c r="U12" s="135">
        <v>268</v>
      </c>
      <c r="V12" s="136">
        <v>0.2201492537313432</v>
      </c>
      <c r="W12" s="137"/>
      <c r="X12" s="138"/>
    </row>
    <row r="13" spans="2:24" ht="15">
      <c r="B13" s="119">
        <v>9</v>
      </c>
      <c r="C13" s="120" t="s">
        <v>98</v>
      </c>
      <c r="D13" s="121">
        <v>829</v>
      </c>
      <c r="E13" s="122">
        <v>3.4671685487243829E-2</v>
      </c>
      <c r="F13" s="121">
        <v>636</v>
      </c>
      <c r="G13" s="122">
        <v>2.9473098846100377E-2</v>
      </c>
      <c r="H13" s="122">
        <v>0.30345911949685545</v>
      </c>
      <c r="J13" s="128"/>
      <c r="K13" s="148" t="s">
        <v>151</v>
      </c>
      <c r="L13" s="130">
        <v>36</v>
      </c>
      <c r="M13" s="130">
        <v>39</v>
      </c>
      <c r="N13" s="131">
        <v>-7.6923076923076872E-2</v>
      </c>
      <c r="O13" s="137"/>
      <c r="P13" s="138"/>
      <c r="R13" s="128"/>
      <c r="S13" s="148" t="s">
        <v>138</v>
      </c>
      <c r="T13" s="130">
        <v>273</v>
      </c>
      <c r="U13" s="130">
        <v>169</v>
      </c>
      <c r="V13" s="131">
        <v>0.61538461538461542</v>
      </c>
      <c r="W13" s="137"/>
      <c r="X13" s="138"/>
    </row>
    <row r="14" spans="2:24">
      <c r="B14" s="124">
        <v>10</v>
      </c>
      <c r="C14" s="125" t="s">
        <v>72</v>
      </c>
      <c r="D14" s="126">
        <v>746</v>
      </c>
      <c r="E14" s="127">
        <v>3.1200334588038479E-2</v>
      </c>
      <c r="F14" s="126">
        <v>718</v>
      </c>
      <c r="G14" s="127">
        <v>3.3273089577830296E-2</v>
      </c>
      <c r="H14" s="127">
        <v>3.8997214484679743E-2</v>
      </c>
      <c r="J14" s="128"/>
      <c r="K14" s="139" t="s">
        <v>60</v>
      </c>
      <c r="L14" s="140">
        <v>83</v>
      </c>
      <c r="M14" s="140">
        <v>97</v>
      </c>
      <c r="N14" s="136">
        <v>-0.14432989690721654</v>
      </c>
      <c r="O14" s="141"/>
      <c r="P14" s="142"/>
      <c r="R14" s="128"/>
      <c r="S14" s="139" t="s">
        <v>60</v>
      </c>
      <c r="T14" s="140">
        <v>816</v>
      </c>
      <c r="U14" s="140">
        <v>916</v>
      </c>
      <c r="V14" s="136">
        <v>-0.10917030567685593</v>
      </c>
      <c r="W14" s="141"/>
      <c r="X14" s="142"/>
    </row>
    <row r="15" spans="2:24">
      <c r="B15" s="237" t="s">
        <v>62</v>
      </c>
      <c r="C15" s="237"/>
      <c r="D15" s="150">
        <f>SUM(D5:D14)</f>
        <v>16305</v>
      </c>
      <c r="E15" s="151">
        <f>SUM(E5:E14)</f>
        <v>0.68193224592220836</v>
      </c>
      <c r="F15" s="150">
        <f>SUM(F5:F14)</f>
        <v>14751</v>
      </c>
      <c r="G15" s="151">
        <f>SUM(G5:G14)</f>
        <v>0.68358125955790339</v>
      </c>
      <c r="H15" s="152">
        <f>+D15/F15-1</f>
        <v>0.10534878991254826</v>
      </c>
      <c r="J15" s="143" t="s">
        <v>77</v>
      </c>
      <c r="K15" s="144"/>
      <c r="L15" s="145">
        <v>252</v>
      </c>
      <c r="M15" s="145">
        <v>290</v>
      </c>
      <c r="N15" s="146">
        <v>-0.13103448275862073</v>
      </c>
      <c r="O15" s="147">
        <v>1.053952321204517E-2</v>
      </c>
      <c r="P15" s="147">
        <v>1.3438991612215579E-2</v>
      </c>
      <c r="R15" s="143" t="s">
        <v>65</v>
      </c>
      <c r="S15" s="144"/>
      <c r="T15" s="145">
        <v>2176</v>
      </c>
      <c r="U15" s="145">
        <v>2036</v>
      </c>
      <c r="V15" s="146">
        <v>6.8762278978389046E-2</v>
      </c>
      <c r="W15" s="147">
        <v>9.1007946465913842E-2</v>
      </c>
      <c r="X15" s="147">
        <v>9.4350989387830764E-2</v>
      </c>
    </row>
    <row r="16" spans="2:24" ht="15">
      <c r="B16" s="237" t="s">
        <v>63</v>
      </c>
      <c r="C16" s="237"/>
      <c r="D16" s="150">
        <f>+D17-D15</f>
        <v>7605</v>
      </c>
      <c r="E16" s="151">
        <f>+D16/D17</f>
        <v>0.3180677540777917</v>
      </c>
      <c r="F16" s="150">
        <f>+F17-F15</f>
        <v>6828</v>
      </c>
      <c r="G16" s="151">
        <f>+F16/F17</f>
        <v>0.3164187404420965</v>
      </c>
      <c r="H16" s="152">
        <f>+D16/F16-1</f>
        <v>0.11379613356766249</v>
      </c>
      <c r="J16" s="128" t="s">
        <v>78</v>
      </c>
      <c r="K16" s="129" t="s">
        <v>26</v>
      </c>
      <c r="L16" s="130">
        <v>1020</v>
      </c>
      <c r="M16" s="130">
        <v>765</v>
      </c>
      <c r="N16" s="131">
        <v>0.33333333333333326</v>
      </c>
      <c r="O16" s="132"/>
      <c r="P16" s="133"/>
      <c r="R16" s="128" t="s">
        <v>48</v>
      </c>
      <c r="S16" s="148" t="s">
        <v>25</v>
      </c>
      <c r="T16" s="130">
        <v>902</v>
      </c>
      <c r="U16" s="130">
        <v>755</v>
      </c>
      <c r="V16" s="131">
        <v>0.19470198675496686</v>
      </c>
      <c r="W16" s="132"/>
      <c r="X16" s="133"/>
    </row>
    <row r="17" spans="2:24" ht="15">
      <c r="B17" s="238" t="s">
        <v>61</v>
      </c>
      <c r="C17" s="238"/>
      <c r="D17" s="153">
        <v>23910</v>
      </c>
      <c r="E17" s="154">
        <v>1</v>
      </c>
      <c r="F17" s="153">
        <v>21579</v>
      </c>
      <c r="G17" s="154">
        <v>1</v>
      </c>
      <c r="H17" s="155">
        <v>0.10802168775198107</v>
      </c>
      <c r="J17" s="128"/>
      <c r="K17" s="134" t="s">
        <v>80</v>
      </c>
      <c r="L17" s="135">
        <v>426</v>
      </c>
      <c r="M17" s="135">
        <v>549</v>
      </c>
      <c r="N17" s="136">
        <v>-0.22404371584699456</v>
      </c>
      <c r="O17" s="137"/>
      <c r="P17" s="138"/>
      <c r="R17" s="128"/>
      <c r="S17" s="149" t="s">
        <v>44</v>
      </c>
      <c r="T17" s="135">
        <v>877</v>
      </c>
      <c r="U17" s="135">
        <v>1126</v>
      </c>
      <c r="V17" s="136">
        <v>-0.22113676731793963</v>
      </c>
      <c r="W17" s="137"/>
      <c r="X17" s="138"/>
    </row>
    <row r="18" spans="2:24" ht="15">
      <c r="B18" s="239" t="s">
        <v>74</v>
      </c>
      <c r="C18" s="239"/>
      <c r="D18" s="239"/>
      <c r="E18" s="239"/>
      <c r="F18" s="239"/>
      <c r="G18" s="239"/>
      <c r="H18" s="239"/>
      <c r="J18" s="128"/>
      <c r="K18" s="129" t="s">
        <v>31</v>
      </c>
      <c r="L18" s="130">
        <v>398</v>
      </c>
      <c r="M18" s="130">
        <v>368</v>
      </c>
      <c r="N18" s="131">
        <v>8.1521739130434812E-2</v>
      </c>
      <c r="O18" s="137"/>
      <c r="P18" s="138"/>
      <c r="R18" s="128"/>
      <c r="S18" s="148" t="s">
        <v>26</v>
      </c>
      <c r="T18" s="130">
        <v>797</v>
      </c>
      <c r="U18" s="130">
        <v>698</v>
      </c>
      <c r="V18" s="131">
        <v>0.1418338108882522</v>
      </c>
      <c r="W18" s="137"/>
      <c r="X18" s="138"/>
    </row>
    <row r="19" spans="2:24">
      <c r="B19" s="235" t="s">
        <v>41</v>
      </c>
      <c r="C19" s="235"/>
      <c r="D19" s="235"/>
      <c r="E19" s="235"/>
      <c r="F19" s="235"/>
      <c r="G19" s="235"/>
      <c r="H19" s="235"/>
      <c r="J19" s="128"/>
      <c r="K19" s="139" t="s">
        <v>60</v>
      </c>
      <c r="L19" s="140">
        <v>1567</v>
      </c>
      <c r="M19" s="140">
        <v>1463</v>
      </c>
      <c r="N19" s="136">
        <v>7.1086807928913087E-2</v>
      </c>
      <c r="O19" s="141"/>
      <c r="P19" s="142"/>
      <c r="R19" s="128"/>
      <c r="S19" s="139" t="s">
        <v>60</v>
      </c>
      <c r="T19" s="140">
        <v>4763</v>
      </c>
      <c r="U19" s="140">
        <v>4191</v>
      </c>
      <c r="V19" s="136">
        <v>0.13648293963254599</v>
      </c>
      <c r="W19" s="141"/>
      <c r="X19" s="142"/>
    </row>
    <row r="20" spans="2:24">
      <c r="B20" s="235"/>
      <c r="C20" s="235"/>
      <c r="D20" s="235"/>
      <c r="E20" s="235"/>
      <c r="F20" s="235"/>
      <c r="G20" s="235"/>
      <c r="H20" s="235"/>
      <c r="J20" s="143" t="s">
        <v>78</v>
      </c>
      <c r="K20" s="144"/>
      <c r="L20" s="145">
        <v>3411</v>
      </c>
      <c r="M20" s="145">
        <v>3145</v>
      </c>
      <c r="N20" s="146">
        <v>8.4578696343402315E-2</v>
      </c>
      <c r="O20" s="147">
        <v>0.1426599749058971</v>
      </c>
      <c r="P20" s="147">
        <v>0.14574354696695863</v>
      </c>
      <c r="R20" s="143" t="s">
        <v>66</v>
      </c>
      <c r="S20" s="143"/>
      <c r="T20" s="145">
        <v>7339</v>
      </c>
      <c r="U20" s="145">
        <v>6770</v>
      </c>
      <c r="V20" s="146">
        <v>8.4047267355982225E-2</v>
      </c>
      <c r="W20" s="147">
        <v>0.30694270179841071</v>
      </c>
      <c r="X20" s="147">
        <v>0.31373094211965336</v>
      </c>
    </row>
    <row r="21" spans="2:24" ht="12.75" customHeight="1">
      <c r="J21" s="128" t="s">
        <v>79</v>
      </c>
      <c r="K21" s="148" t="s">
        <v>25</v>
      </c>
      <c r="L21" s="130">
        <v>1006</v>
      </c>
      <c r="M21" s="130">
        <v>866</v>
      </c>
      <c r="N21" s="131">
        <v>0.16166281755196299</v>
      </c>
      <c r="O21" s="132"/>
      <c r="P21" s="133"/>
      <c r="R21" s="128" t="s">
        <v>93</v>
      </c>
      <c r="S21" s="148" t="s">
        <v>28</v>
      </c>
      <c r="T21" s="130">
        <v>54</v>
      </c>
      <c r="U21" s="130">
        <v>61</v>
      </c>
      <c r="V21" s="131">
        <v>-0.11475409836065575</v>
      </c>
      <c r="W21" s="132"/>
      <c r="X21" s="133"/>
    </row>
    <row r="22" spans="2:24" ht="15">
      <c r="J22" s="128"/>
      <c r="K22" s="149" t="s">
        <v>26</v>
      </c>
      <c r="L22" s="135">
        <v>578</v>
      </c>
      <c r="M22" s="135">
        <v>729</v>
      </c>
      <c r="N22" s="136">
        <v>-0.20713305898491086</v>
      </c>
      <c r="O22" s="137"/>
      <c r="P22" s="138"/>
      <c r="R22" s="128"/>
      <c r="S22" s="149" t="s">
        <v>30</v>
      </c>
      <c r="T22" s="135">
        <v>45</v>
      </c>
      <c r="U22" s="135">
        <v>37</v>
      </c>
      <c r="V22" s="136">
        <v>0.21621621621621623</v>
      </c>
      <c r="W22" s="137"/>
      <c r="X22" s="138"/>
    </row>
    <row r="23" spans="2:24" ht="15">
      <c r="B23" s="156"/>
      <c r="C23" s="156"/>
      <c r="D23" s="156"/>
      <c r="E23" s="156"/>
      <c r="F23" s="156"/>
      <c r="G23" s="156"/>
      <c r="H23" s="156"/>
      <c r="J23" s="128"/>
      <c r="K23" s="148" t="s">
        <v>28</v>
      </c>
      <c r="L23" s="130">
        <v>426</v>
      </c>
      <c r="M23" s="130">
        <v>443</v>
      </c>
      <c r="N23" s="131">
        <v>-3.8374717832957095E-2</v>
      </c>
      <c r="O23" s="137"/>
      <c r="P23" s="138"/>
      <c r="R23" s="128"/>
      <c r="S23" s="148" t="s">
        <v>0</v>
      </c>
      <c r="T23" s="130">
        <v>30</v>
      </c>
      <c r="U23" s="130">
        <v>38</v>
      </c>
      <c r="V23" s="131">
        <v>-0.21052631578947367</v>
      </c>
      <c r="W23" s="137"/>
      <c r="X23" s="138"/>
    </row>
    <row r="24" spans="2:24">
      <c r="B24" s="156"/>
      <c r="C24" s="156"/>
      <c r="D24" s="156"/>
      <c r="E24" s="156"/>
      <c r="F24" s="156"/>
      <c r="G24" s="156"/>
      <c r="H24" s="156"/>
      <c r="J24" s="128"/>
      <c r="K24" s="139" t="s">
        <v>60</v>
      </c>
      <c r="L24" s="140">
        <v>889</v>
      </c>
      <c r="M24" s="140">
        <v>710</v>
      </c>
      <c r="N24" s="136">
        <v>0.25211267605633814</v>
      </c>
      <c r="O24" s="141"/>
      <c r="P24" s="142"/>
      <c r="R24" s="128"/>
      <c r="S24" s="139" t="s">
        <v>60</v>
      </c>
      <c r="T24" s="140">
        <v>3</v>
      </c>
      <c r="U24" s="140">
        <v>19</v>
      </c>
      <c r="V24" s="136">
        <v>-0.84210526315789469</v>
      </c>
      <c r="W24" s="141"/>
      <c r="X24" s="142"/>
    </row>
    <row r="25" spans="2:24">
      <c r="B25" s="156"/>
      <c r="C25" s="156"/>
      <c r="D25" s="156"/>
      <c r="E25" s="156"/>
      <c r="F25" s="156"/>
      <c r="G25" s="156"/>
      <c r="H25" s="156"/>
      <c r="J25" s="143" t="s">
        <v>79</v>
      </c>
      <c r="K25" s="144"/>
      <c r="L25" s="145">
        <v>2899</v>
      </c>
      <c r="M25" s="145">
        <v>2748</v>
      </c>
      <c r="N25" s="146">
        <v>5.4949053857350716E-2</v>
      </c>
      <c r="O25" s="147">
        <v>0.12124634044332915</v>
      </c>
      <c r="P25" s="147">
        <v>0.12734603086333937</v>
      </c>
      <c r="R25" s="143" t="s">
        <v>94</v>
      </c>
      <c r="S25" s="144"/>
      <c r="T25" s="145">
        <v>132</v>
      </c>
      <c r="U25" s="145">
        <v>155</v>
      </c>
      <c r="V25" s="146">
        <v>-0.14838709677419359</v>
      </c>
      <c r="W25" s="147">
        <v>5.520702634880803E-3</v>
      </c>
      <c r="X25" s="147">
        <v>7.1829093099772924E-3</v>
      </c>
    </row>
    <row r="26" spans="2:24" ht="15">
      <c r="B26" s="156"/>
      <c r="C26" s="156"/>
      <c r="D26" s="156"/>
      <c r="E26" s="156"/>
      <c r="F26" s="156"/>
      <c r="G26" s="156"/>
      <c r="H26" s="156"/>
      <c r="J26" s="128" t="s">
        <v>141</v>
      </c>
      <c r="K26" s="129" t="s">
        <v>0</v>
      </c>
      <c r="L26" s="130">
        <v>642</v>
      </c>
      <c r="M26" s="130">
        <v>662</v>
      </c>
      <c r="N26" s="131">
        <v>-3.0211480362537735E-2</v>
      </c>
      <c r="O26" s="132"/>
      <c r="P26" s="133"/>
      <c r="R26" s="128" t="s">
        <v>49</v>
      </c>
      <c r="S26" s="148" t="s">
        <v>25</v>
      </c>
      <c r="T26" s="130">
        <v>237</v>
      </c>
      <c r="U26" s="130">
        <v>120</v>
      </c>
      <c r="V26" s="131">
        <v>0.97500000000000009</v>
      </c>
      <c r="W26" s="132"/>
      <c r="X26" s="133"/>
    </row>
    <row r="27" spans="2:24" ht="15">
      <c r="B27" s="156"/>
      <c r="C27" s="156"/>
      <c r="D27" s="156"/>
      <c r="E27" s="156"/>
      <c r="F27" s="156"/>
      <c r="G27" s="156"/>
      <c r="H27" s="156"/>
      <c r="J27" s="128"/>
      <c r="K27" s="134" t="s">
        <v>25</v>
      </c>
      <c r="L27" s="135">
        <v>440</v>
      </c>
      <c r="M27" s="135">
        <v>438</v>
      </c>
      <c r="N27" s="136">
        <v>4.5662100456620447E-3</v>
      </c>
      <c r="O27" s="137"/>
      <c r="P27" s="138"/>
      <c r="R27" s="128"/>
      <c r="S27" s="149" t="s">
        <v>26</v>
      </c>
      <c r="T27" s="135">
        <v>192</v>
      </c>
      <c r="U27" s="135">
        <v>189</v>
      </c>
      <c r="V27" s="136">
        <v>1.5873015873015817E-2</v>
      </c>
      <c r="W27" s="137"/>
      <c r="X27" s="138"/>
    </row>
    <row r="28" spans="2:24" ht="15">
      <c r="B28" s="156"/>
      <c r="C28" s="156"/>
      <c r="D28" s="156"/>
      <c r="E28" s="156"/>
      <c r="F28" s="156"/>
      <c r="G28" s="156"/>
      <c r="H28" s="156"/>
      <c r="J28" s="128"/>
      <c r="K28" s="129" t="s">
        <v>98</v>
      </c>
      <c r="L28" s="130">
        <v>344</v>
      </c>
      <c r="M28" s="130">
        <v>326</v>
      </c>
      <c r="N28" s="131">
        <v>5.5214723926380271E-2</v>
      </c>
      <c r="O28" s="137"/>
      <c r="P28" s="138"/>
      <c r="R28" s="128"/>
      <c r="S28" s="148" t="s">
        <v>137</v>
      </c>
      <c r="T28" s="130">
        <v>120</v>
      </c>
      <c r="U28" s="130">
        <v>86</v>
      </c>
      <c r="V28" s="131">
        <v>0.39534883720930236</v>
      </c>
      <c r="W28" s="137"/>
      <c r="X28" s="138"/>
    </row>
    <row r="29" spans="2:24" ht="12.75" customHeight="1">
      <c r="B29" s="156"/>
      <c r="C29" s="156"/>
      <c r="D29" s="156"/>
      <c r="E29" s="156"/>
      <c r="F29" s="156"/>
      <c r="G29" s="156"/>
      <c r="H29" s="156"/>
      <c r="I29" s="157"/>
      <c r="J29" s="128"/>
      <c r="K29" s="139" t="s">
        <v>60</v>
      </c>
      <c r="L29" s="140">
        <v>990</v>
      </c>
      <c r="M29" s="140">
        <v>857</v>
      </c>
      <c r="N29" s="136">
        <v>0.15519253208868156</v>
      </c>
      <c r="O29" s="141"/>
      <c r="P29" s="142"/>
      <c r="R29" s="128"/>
      <c r="S29" s="139" t="s">
        <v>60</v>
      </c>
      <c r="T29" s="140">
        <v>240</v>
      </c>
      <c r="U29" s="140">
        <v>239</v>
      </c>
      <c r="V29" s="136">
        <v>4.1841004184099972E-3</v>
      </c>
      <c r="W29" s="141"/>
      <c r="X29" s="142"/>
    </row>
    <row r="30" spans="2:24">
      <c r="B30" s="156"/>
      <c r="C30" s="156"/>
      <c r="D30" s="156"/>
      <c r="E30" s="156"/>
      <c r="F30" s="156"/>
      <c r="G30" s="156"/>
      <c r="H30" s="156"/>
      <c r="J30" s="143" t="s">
        <v>141</v>
      </c>
      <c r="K30" s="143"/>
      <c r="L30" s="145">
        <v>2416</v>
      </c>
      <c r="M30" s="145">
        <v>2283</v>
      </c>
      <c r="N30" s="146">
        <v>5.8256679807271228E-2</v>
      </c>
      <c r="O30" s="147">
        <v>0.10104558762024257</v>
      </c>
      <c r="P30" s="147">
        <v>0.10579730293340749</v>
      </c>
      <c r="R30" s="143" t="s">
        <v>67</v>
      </c>
      <c r="S30" s="144"/>
      <c r="T30" s="145">
        <v>789</v>
      </c>
      <c r="U30" s="145">
        <v>634</v>
      </c>
      <c r="V30" s="146">
        <v>0.24447949526813884</v>
      </c>
      <c r="W30" s="147">
        <v>3.2998745294855712E-2</v>
      </c>
      <c r="X30" s="147">
        <v>2.9380416145326476E-2</v>
      </c>
    </row>
    <row r="31" spans="2:24" ht="15">
      <c r="B31" s="156"/>
      <c r="C31" s="156"/>
      <c r="D31" s="156"/>
      <c r="E31" s="156"/>
      <c r="F31" s="156"/>
      <c r="G31" s="156"/>
      <c r="H31" s="156"/>
      <c r="J31" s="128" t="s">
        <v>140</v>
      </c>
      <c r="K31" s="129" t="s">
        <v>0</v>
      </c>
      <c r="L31" s="130">
        <v>1426</v>
      </c>
      <c r="M31" s="130">
        <v>1356</v>
      </c>
      <c r="N31" s="131">
        <v>5.1622418879055942E-2</v>
      </c>
      <c r="O31" s="132"/>
      <c r="P31" s="133"/>
      <c r="R31" s="128" t="s">
        <v>50</v>
      </c>
      <c r="S31" s="148" t="s">
        <v>0</v>
      </c>
      <c r="T31" s="130">
        <v>411</v>
      </c>
      <c r="U31" s="130">
        <v>300</v>
      </c>
      <c r="V31" s="131">
        <v>0.37000000000000011</v>
      </c>
      <c r="W31" s="132"/>
      <c r="X31" s="133"/>
    </row>
    <row r="32" spans="2:24" ht="15">
      <c r="B32" s="156"/>
      <c r="C32" s="156"/>
      <c r="D32" s="156"/>
      <c r="E32" s="156"/>
      <c r="F32" s="156"/>
      <c r="G32" s="156"/>
      <c r="H32" s="156"/>
      <c r="J32" s="128"/>
      <c r="K32" s="134" t="s">
        <v>26</v>
      </c>
      <c r="L32" s="135">
        <v>722</v>
      </c>
      <c r="M32" s="135">
        <v>622</v>
      </c>
      <c r="N32" s="136">
        <v>0.16077170418006426</v>
      </c>
      <c r="O32" s="137"/>
      <c r="P32" s="138"/>
      <c r="R32" s="128"/>
      <c r="S32" s="149" t="s">
        <v>25</v>
      </c>
      <c r="T32" s="135">
        <v>372</v>
      </c>
      <c r="U32" s="135">
        <v>379</v>
      </c>
      <c r="V32" s="136">
        <v>-1.8469656992084471E-2</v>
      </c>
      <c r="W32" s="137"/>
      <c r="X32" s="138"/>
    </row>
    <row r="33" spans="2:24" ht="15">
      <c r="B33" s="156"/>
      <c r="C33" s="156"/>
      <c r="D33" s="156"/>
      <c r="E33" s="156"/>
      <c r="F33" s="156"/>
      <c r="G33" s="156"/>
      <c r="H33" s="156"/>
      <c r="J33" s="128"/>
      <c r="K33" s="129" t="s">
        <v>143</v>
      </c>
      <c r="L33" s="130">
        <v>559</v>
      </c>
      <c r="M33" s="130">
        <v>536</v>
      </c>
      <c r="N33" s="131">
        <v>4.2910447761194126E-2</v>
      </c>
      <c r="O33" s="137"/>
      <c r="P33" s="138"/>
      <c r="R33" s="128"/>
      <c r="S33" s="148" t="s">
        <v>26</v>
      </c>
      <c r="T33" s="130">
        <v>218</v>
      </c>
      <c r="U33" s="130">
        <v>46</v>
      </c>
      <c r="V33" s="131">
        <v>3.7391304347826084</v>
      </c>
      <c r="W33" s="137"/>
      <c r="X33" s="138"/>
    </row>
    <row r="34" spans="2:24">
      <c r="B34" s="156"/>
      <c r="C34" s="156"/>
      <c r="D34" s="156"/>
      <c r="E34" s="156"/>
      <c r="F34" s="156"/>
      <c r="G34" s="156"/>
      <c r="H34" s="156"/>
      <c r="J34" s="128"/>
      <c r="K34" s="139" t="s">
        <v>60</v>
      </c>
      <c r="L34" s="140">
        <v>1240</v>
      </c>
      <c r="M34" s="140">
        <v>1230</v>
      </c>
      <c r="N34" s="136">
        <v>8.1300813008129413E-3</v>
      </c>
      <c r="O34" s="141"/>
      <c r="P34" s="142"/>
      <c r="R34" s="128"/>
      <c r="S34" s="139" t="s">
        <v>60</v>
      </c>
      <c r="T34" s="140">
        <v>755</v>
      </c>
      <c r="U34" s="140">
        <v>512</v>
      </c>
      <c r="V34" s="136">
        <v>0.474609375</v>
      </c>
      <c r="W34" s="141"/>
      <c r="X34" s="142"/>
    </row>
    <row r="35" spans="2:24">
      <c r="B35" s="156"/>
      <c r="C35" s="156"/>
      <c r="D35" s="156"/>
      <c r="E35" s="156"/>
      <c r="F35" s="156"/>
      <c r="G35" s="156"/>
      <c r="H35" s="156"/>
      <c r="J35" s="143" t="s">
        <v>142</v>
      </c>
      <c r="K35" s="143"/>
      <c r="L35" s="145">
        <v>3947</v>
      </c>
      <c r="M35" s="145">
        <v>3744</v>
      </c>
      <c r="N35" s="146">
        <v>5.4220085470085388E-2</v>
      </c>
      <c r="O35" s="147">
        <v>0.16507737348389795</v>
      </c>
      <c r="P35" s="147">
        <v>0.17350201584874184</v>
      </c>
      <c r="R35" s="143" t="s">
        <v>68</v>
      </c>
      <c r="S35" s="144"/>
      <c r="T35" s="145">
        <v>1756</v>
      </c>
      <c r="U35" s="145">
        <v>1237</v>
      </c>
      <c r="V35" s="146">
        <v>0.41956345998383182</v>
      </c>
      <c r="W35" s="147">
        <v>7.3442074445838557E-2</v>
      </c>
      <c r="X35" s="147">
        <v>5.7324250428657492E-2</v>
      </c>
    </row>
    <row r="36" spans="2:24" ht="15">
      <c r="B36" s="156"/>
      <c r="C36" s="156"/>
      <c r="D36" s="156"/>
      <c r="E36" s="156"/>
      <c r="F36" s="156"/>
      <c r="G36" s="156"/>
      <c r="H36" s="156"/>
      <c r="J36" s="128" t="s">
        <v>75</v>
      </c>
      <c r="K36" s="129" t="s">
        <v>146</v>
      </c>
      <c r="L36" s="130">
        <v>111</v>
      </c>
      <c r="M36" s="130">
        <v>44</v>
      </c>
      <c r="N36" s="131">
        <v>1.5227272727272729</v>
      </c>
      <c r="O36" s="132"/>
      <c r="P36" s="133"/>
      <c r="R36" s="128" t="s">
        <v>51</v>
      </c>
      <c r="S36" s="148" t="s">
        <v>0</v>
      </c>
      <c r="T36" s="130">
        <v>1272</v>
      </c>
      <c r="U36" s="130">
        <v>1280</v>
      </c>
      <c r="V36" s="131">
        <v>-6.2499999999999778E-3</v>
      </c>
      <c r="W36" s="132"/>
      <c r="X36" s="133"/>
    </row>
    <row r="37" spans="2:24" ht="12.75" customHeight="1">
      <c r="B37" s="156"/>
      <c r="C37" s="156"/>
      <c r="D37" s="156"/>
      <c r="E37" s="156"/>
      <c r="F37" s="156"/>
      <c r="G37" s="156"/>
      <c r="H37" s="156"/>
      <c r="J37" s="128"/>
      <c r="K37" s="134" t="s">
        <v>144</v>
      </c>
      <c r="L37" s="135">
        <v>72</v>
      </c>
      <c r="M37" s="135">
        <v>50</v>
      </c>
      <c r="N37" s="136">
        <v>0.43999999999999995</v>
      </c>
      <c r="O37" s="137"/>
      <c r="P37" s="138"/>
      <c r="R37" s="128"/>
      <c r="S37" s="149" t="s">
        <v>26</v>
      </c>
      <c r="T37" s="135">
        <v>644</v>
      </c>
      <c r="U37" s="135">
        <v>850</v>
      </c>
      <c r="V37" s="136">
        <v>-0.24235294117647055</v>
      </c>
      <c r="W37" s="137"/>
      <c r="X37" s="138"/>
    </row>
    <row r="38" spans="2:24" ht="12.75" customHeight="1">
      <c r="B38" s="156"/>
      <c r="C38" s="156"/>
      <c r="D38" s="156"/>
      <c r="E38" s="156"/>
      <c r="F38" s="156"/>
      <c r="G38" s="156"/>
      <c r="H38" s="156"/>
      <c r="J38" s="128"/>
      <c r="K38" s="129" t="s">
        <v>95</v>
      </c>
      <c r="L38" s="130">
        <v>70</v>
      </c>
      <c r="M38" s="130">
        <v>14</v>
      </c>
      <c r="N38" s="131">
        <v>4</v>
      </c>
      <c r="O38" s="137"/>
      <c r="P38" s="138"/>
      <c r="R38" s="128"/>
      <c r="S38" s="148" t="s">
        <v>28</v>
      </c>
      <c r="T38" s="130">
        <v>434</v>
      </c>
      <c r="U38" s="130">
        <v>440</v>
      </c>
      <c r="V38" s="131">
        <v>-1.3636363636363669E-2</v>
      </c>
      <c r="W38" s="137"/>
      <c r="X38" s="138"/>
    </row>
    <row r="39" spans="2:24" ht="12.75" customHeight="1">
      <c r="B39" s="156"/>
      <c r="C39" s="156"/>
      <c r="D39" s="156"/>
      <c r="E39" s="156"/>
      <c r="F39" s="156"/>
      <c r="G39" s="156"/>
      <c r="H39" s="156"/>
      <c r="J39" s="128"/>
      <c r="K39" s="139" t="s">
        <v>60</v>
      </c>
      <c r="L39" s="140">
        <v>359</v>
      </c>
      <c r="M39" s="140">
        <v>164</v>
      </c>
      <c r="N39" s="136">
        <v>1.1890243902439024</v>
      </c>
      <c r="O39" s="141"/>
      <c r="P39" s="142"/>
      <c r="R39" s="128"/>
      <c r="S39" s="139" t="s">
        <v>60</v>
      </c>
      <c r="T39" s="140">
        <v>2328</v>
      </c>
      <c r="U39" s="140">
        <v>2240</v>
      </c>
      <c r="V39" s="131">
        <v>3.9285714285714368E-2</v>
      </c>
      <c r="W39" s="141"/>
      <c r="X39" s="142"/>
    </row>
    <row r="40" spans="2:24" ht="12.75" customHeight="1">
      <c r="B40" s="156"/>
      <c r="C40" s="156"/>
      <c r="D40" s="156"/>
      <c r="E40" s="156"/>
      <c r="F40" s="156"/>
      <c r="G40" s="156"/>
      <c r="H40" s="156"/>
      <c r="J40" s="158" t="s">
        <v>75</v>
      </c>
      <c r="K40" s="158"/>
      <c r="L40" s="159">
        <v>612</v>
      </c>
      <c r="M40" s="159">
        <v>272</v>
      </c>
      <c r="N40" s="160">
        <v>1.25</v>
      </c>
      <c r="O40" s="161">
        <v>2.5595984943538267E-2</v>
      </c>
      <c r="P40" s="161">
        <v>1.2604847305250475E-2</v>
      </c>
      <c r="R40" s="143" t="s">
        <v>69</v>
      </c>
      <c r="S40" s="144"/>
      <c r="T40" s="145">
        <v>4678</v>
      </c>
      <c r="U40" s="145">
        <v>4810</v>
      </c>
      <c r="V40" s="146">
        <v>-2.7442827442827444E-2</v>
      </c>
      <c r="W40" s="147">
        <v>0.19565035549979087</v>
      </c>
      <c r="X40" s="147">
        <v>0.22290189536123084</v>
      </c>
    </row>
    <row r="41" spans="2:24" ht="15">
      <c r="B41" s="156"/>
      <c r="C41" s="156"/>
      <c r="D41" s="156"/>
      <c r="E41" s="156"/>
      <c r="F41" s="156"/>
      <c r="G41" s="156"/>
      <c r="H41" s="156"/>
      <c r="J41" s="158" t="s">
        <v>145</v>
      </c>
      <c r="K41" s="158"/>
      <c r="L41" s="159">
        <v>0</v>
      </c>
      <c r="M41" s="159">
        <v>0</v>
      </c>
      <c r="N41" s="160" t="s">
        <v>149</v>
      </c>
      <c r="O41" s="161">
        <v>0</v>
      </c>
      <c r="P41" s="161">
        <v>0</v>
      </c>
      <c r="R41" s="128" t="s">
        <v>52</v>
      </c>
      <c r="S41" s="148" t="s">
        <v>31</v>
      </c>
      <c r="T41" s="130">
        <v>406</v>
      </c>
      <c r="U41" s="130">
        <v>345</v>
      </c>
      <c r="V41" s="131">
        <v>0.17681159420289849</v>
      </c>
      <c r="W41" s="132"/>
      <c r="X41" s="133"/>
    </row>
    <row r="42" spans="2:24" ht="15">
      <c r="B42" s="156"/>
      <c r="C42" s="156"/>
      <c r="D42" s="156"/>
      <c r="E42" s="156"/>
      <c r="F42" s="156"/>
      <c r="G42" s="156"/>
      <c r="H42" s="156"/>
      <c r="J42" s="234" t="s">
        <v>61</v>
      </c>
      <c r="K42" s="234"/>
      <c r="L42" s="153">
        <v>23910</v>
      </c>
      <c r="M42" s="153">
        <v>21579</v>
      </c>
      <c r="N42" s="161">
        <v>0.10802168775198107</v>
      </c>
      <c r="O42" s="162">
        <v>0.83492262651610205</v>
      </c>
      <c r="P42" s="162">
        <v>0.82649798415125819</v>
      </c>
      <c r="R42" s="128"/>
      <c r="S42" s="149" t="s">
        <v>26</v>
      </c>
      <c r="T42" s="135">
        <v>335</v>
      </c>
      <c r="U42" s="135">
        <v>240</v>
      </c>
      <c r="V42" s="136">
        <v>0.39583333333333326</v>
      </c>
      <c r="W42" s="137"/>
      <c r="X42" s="138"/>
    </row>
    <row r="43" spans="2:24" ht="15">
      <c r="B43" s="156"/>
      <c r="C43" s="156"/>
      <c r="D43" s="156"/>
      <c r="E43" s="156"/>
      <c r="F43" s="156"/>
      <c r="G43" s="156"/>
      <c r="H43" s="156"/>
      <c r="R43" s="128"/>
      <c r="S43" s="148" t="s">
        <v>71</v>
      </c>
      <c r="T43" s="130">
        <v>238</v>
      </c>
      <c r="U43" s="130">
        <v>263</v>
      </c>
      <c r="V43" s="131">
        <v>-9.5057034220532355E-2</v>
      </c>
      <c r="W43" s="137"/>
      <c r="X43" s="138"/>
    </row>
    <row r="44" spans="2:24">
      <c r="B44" s="156"/>
      <c r="C44" s="156"/>
      <c r="D44" s="156"/>
      <c r="E44" s="156"/>
      <c r="F44" s="156"/>
      <c r="G44" s="156"/>
      <c r="H44" s="156"/>
      <c r="R44" s="128"/>
      <c r="S44" s="139" t="s">
        <v>60</v>
      </c>
      <c r="T44" s="140">
        <v>385</v>
      </c>
      <c r="U44" s="140">
        <v>386</v>
      </c>
      <c r="V44" s="136">
        <v>-2.5906735751295429E-3</v>
      </c>
      <c r="W44" s="141"/>
      <c r="X44" s="142"/>
    </row>
    <row r="45" spans="2:24">
      <c r="B45" s="156"/>
      <c r="C45" s="156"/>
      <c r="D45" s="156"/>
      <c r="E45" s="156"/>
      <c r="F45" s="156"/>
      <c r="G45" s="156"/>
      <c r="H45" s="156"/>
      <c r="R45" s="158" t="s">
        <v>70</v>
      </c>
      <c r="S45" s="163"/>
      <c r="T45" s="159">
        <v>1364</v>
      </c>
      <c r="U45" s="159">
        <v>1234</v>
      </c>
      <c r="V45" s="160">
        <v>0.10534846029173428</v>
      </c>
      <c r="W45" s="161">
        <v>5.7047260560434965E-2</v>
      </c>
      <c r="X45" s="161">
        <v>5.7185226377496637E-2</v>
      </c>
    </row>
    <row r="46" spans="2:24">
      <c r="B46" s="156"/>
      <c r="C46" s="156"/>
      <c r="D46" s="156"/>
      <c r="E46" s="156"/>
      <c r="F46" s="156"/>
      <c r="G46" s="156"/>
      <c r="H46" s="156"/>
      <c r="R46" s="158" t="s">
        <v>139</v>
      </c>
      <c r="S46" s="158"/>
      <c r="T46" s="159">
        <v>128</v>
      </c>
      <c r="U46" s="159">
        <v>151</v>
      </c>
      <c r="V46" s="160">
        <v>-0.15231788079470199</v>
      </c>
      <c r="W46" s="161">
        <v>5.353408615641991E-3</v>
      </c>
      <c r="X46" s="161">
        <v>6.9975439084294915E-3</v>
      </c>
    </row>
    <row r="47" spans="2:24">
      <c r="B47" s="156"/>
      <c r="C47" s="156"/>
      <c r="D47" s="156"/>
      <c r="E47" s="156"/>
      <c r="F47" s="156"/>
      <c r="G47" s="156"/>
      <c r="H47" s="156"/>
      <c r="R47" s="234" t="s">
        <v>61</v>
      </c>
      <c r="S47" s="234"/>
      <c r="T47" s="153">
        <v>23910</v>
      </c>
      <c r="U47" s="153">
        <v>21579</v>
      </c>
      <c r="V47" s="160">
        <v>0.10802168775198107</v>
      </c>
      <c r="W47" s="162">
        <v>1</v>
      </c>
      <c r="X47" s="162">
        <v>1.0000000000000002</v>
      </c>
    </row>
    <row r="48" spans="2:24">
      <c r="B48" s="156"/>
      <c r="C48" s="156"/>
      <c r="D48" s="156"/>
      <c r="E48" s="156"/>
      <c r="F48" s="156"/>
      <c r="G48" s="156"/>
      <c r="H48" s="156"/>
    </row>
    <row r="49" spans="2:16">
      <c r="B49" s="156"/>
      <c r="C49" s="156"/>
      <c r="D49" s="156"/>
      <c r="E49" s="156"/>
      <c r="F49" s="156"/>
      <c r="G49" s="156"/>
      <c r="H49" s="156"/>
    </row>
    <row r="50" spans="2:16">
      <c r="B50" s="156"/>
      <c r="C50" s="156"/>
      <c r="D50" s="156"/>
      <c r="E50" s="156"/>
      <c r="F50" s="156"/>
      <c r="G50" s="156"/>
      <c r="H50" s="156"/>
    </row>
    <row r="51" spans="2:16">
      <c r="B51" s="156"/>
      <c r="C51" s="156"/>
      <c r="D51" s="156"/>
      <c r="E51" s="156"/>
      <c r="F51" s="156"/>
      <c r="G51" s="156"/>
      <c r="H51" s="156"/>
    </row>
    <row r="52" spans="2:16">
      <c r="B52" s="156"/>
      <c r="C52" s="156"/>
      <c r="D52" s="156"/>
      <c r="E52" s="156"/>
      <c r="F52" s="156"/>
      <c r="G52" s="156"/>
      <c r="H52" s="156"/>
    </row>
    <row r="53" spans="2:16">
      <c r="B53" s="156"/>
      <c r="C53" s="156"/>
      <c r="D53" s="156"/>
      <c r="E53" s="156"/>
      <c r="F53" s="156"/>
      <c r="G53" s="156"/>
      <c r="H53" s="156"/>
    </row>
    <row r="54" spans="2:16">
      <c r="B54" s="156"/>
      <c r="C54" s="156"/>
      <c r="D54" s="156"/>
      <c r="E54" s="156"/>
      <c r="F54" s="156"/>
      <c r="G54" s="156"/>
      <c r="H54" s="156"/>
    </row>
    <row r="55" spans="2:16">
      <c r="B55" s="156"/>
      <c r="C55" s="156"/>
      <c r="D55" s="156"/>
      <c r="E55" s="156"/>
      <c r="F55" s="156"/>
      <c r="G55" s="156"/>
      <c r="H55" s="156"/>
    </row>
    <row r="56" spans="2:16">
      <c r="B56" s="156"/>
      <c r="C56" s="156"/>
      <c r="D56" s="156"/>
      <c r="E56" s="156"/>
      <c r="F56" s="156"/>
      <c r="G56" s="156"/>
      <c r="H56" s="156"/>
    </row>
    <row r="57" spans="2:16">
      <c r="B57" s="156"/>
      <c r="C57" s="156"/>
      <c r="D57" s="156"/>
      <c r="E57" s="156"/>
      <c r="F57" s="156"/>
      <c r="G57" s="156"/>
      <c r="H57" s="156"/>
    </row>
    <row r="58" spans="2:16" ht="12.75" customHeight="1">
      <c r="B58" s="156"/>
      <c r="C58" s="156"/>
      <c r="D58" s="156"/>
      <c r="E58" s="156"/>
      <c r="F58" s="156"/>
      <c r="G58" s="156"/>
      <c r="H58" s="156"/>
    </row>
    <row r="59" spans="2:16">
      <c r="B59" s="156"/>
      <c r="C59" s="156"/>
      <c r="D59" s="156"/>
      <c r="E59" s="156"/>
      <c r="F59" s="156"/>
      <c r="G59" s="156"/>
      <c r="H59" s="156"/>
    </row>
    <row r="60" spans="2:16">
      <c r="B60" s="156"/>
      <c r="C60" s="156"/>
      <c r="D60" s="156"/>
      <c r="E60" s="156"/>
      <c r="F60" s="156"/>
      <c r="G60" s="156"/>
      <c r="H60" s="156"/>
    </row>
    <row r="61" spans="2:16">
      <c r="B61" s="156"/>
      <c r="C61" s="156"/>
      <c r="D61" s="156"/>
      <c r="E61" s="156"/>
      <c r="F61" s="156"/>
      <c r="G61" s="156"/>
      <c r="H61" s="156"/>
    </row>
    <row r="62" spans="2:16">
      <c r="B62" s="156"/>
      <c r="C62" s="156"/>
      <c r="D62" s="156"/>
      <c r="E62" s="156"/>
      <c r="F62" s="156"/>
      <c r="G62" s="156"/>
      <c r="H62" s="156"/>
    </row>
    <row r="63" spans="2:16">
      <c r="B63" s="156"/>
      <c r="C63" s="156"/>
      <c r="D63" s="156"/>
      <c r="E63" s="156"/>
      <c r="F63" s="156"/>
      <c r="G63" s="156"/>
      <c r="H63" s="156"/>
      <c r="J63"/>
      <c r="K63"/>
      <c r="L63"/>
      <c r="M63"/>
      <c r="N63"/>
      <c r="O63"/>
      <c r="P63"/>
    </row>
    <row r="64" spans="2:16">
      <c r="B64" s="156"/>
      <c r="C64" s="156"/>
      <c r="D64" s="156"/>
      <c r="E64" s="156"/>
      <c r="F64" s="156"/>
      <c r="G64" s="156"/>
      <c r="H64" s="156"/>
      <c r="J64"/>
      <c r="K64"/>
      <c r="L64"/>
      <c r="M64"/>
      <c r="N64"/>
      <c r="O64"/>
      <c r="P64"/>
    </row>
    <row r="65" spans="2:16">
      <c r="B65" s="156"/>
      <c r="C65" s="156"/>
      <c r="D65" s="156"/>
      <c r="E65" s="156"/>
      <c r="F65" s="156"/>
      <c r="G65" s="156"/>
      <c r="H65" s="156"/>
      <c r="J65"/>
      <c r="K65"/>
      <c r="L65"/>
      <c r="M65"/>
      <c r="N65"/>
      <c r="O65"/>
      <c r="P65"/>
    </row>
    <row r="66" spans="2:16">
      <c r="B66" s="156"/>
      <c r="C66" s="156"/>
      <c r="D66" s="156"/>
      <c r="E66" s="156"/>
      <c r="F66" s="156"/>
      <c r="G66" s="156"/>
      <c r="H66" s="156"/>
      <c r="J66"/>
      <c r="K66"/>
      <c r="L66"/>
      <c r="M66"/>
      <c r="N66"/>
      <c r="O66"/>
      <c r="P66"/>
    </row>
    <row r="67" spans="2:16">
      <c r="B67" s="156"/>
      <c r="C67" s="156"/>
      <c r="D67" s="156"/>
      <c r="E67" s="156"/>
      <c r="F67" s="156"/>
      <c r="G67" s="156"/>
      <c r="H67" s="156"/>
      <c r="J67"/>
      <c r="K67"/>
      <c r="L67"/>
      <c r="M67"/>
      <c r="N67"/>
      <c r="O67"/>
      <c r="P67"/>
    </row>
    <row r="68" spans="2:16">
      <c r="B68" s="156"/>
      <c r="C68" s="156"/>
      <c r="D68" s="156"/>
      <c r="E68" s="156"/>
      <c r="F68" s="156"/>
      <c r="G68" s="156"/>
      <c r="H68" s="156"/>
      <c r="J68"/>
      <c r="K68"/>
      <c r="L68"/>
      <c r="M68"/>
      <c r="N68"/>
      <c r="O68"/>
      <c r="P68"/>
    </row>
    <row r="69" spans="2:16">
      <c r="B69" s="156"/>
      <c r="C69" s="156"/>
      <c r="D69" s="156"/>
      <c r="E69" s="156"/>
      <c r="F69" s="156"/>
      <c r="G69" s="156"/>
      <c r="H69" s="156"/>
      <c r="J69"/>
      <c r="K69"/>
      <c r="L69"/>
      <c r="M69"/>
      <c r="N69"/>
      <c r="O69"/>
      <c r="P69"/>
    </row>
    <row r="70" spans="2:16">
      <c r="B70" s="156"/>
      <c r="C70" s="156"/>
      <c r="D70" s="156"/>
      <c r="E70" s="156"/>
      <c r="F70" s="156"/>
      <c r="G70" s="156"/>
      <c r="H70" s="156"/>
      <c r="J70"/>
      <c r="K70"/>
      <c r="L70"/>
      <c r="M70"/>
      <c r="N70"/>
      <c r="O70"/>
      <c r="P70"/>
    </row>
    <row r="71" spans="2:16">
      <c r="B71" s="156"/>
      <c r="C71" s="156"/>
      <c r="D71" s="156"/>
      <c r="E71" s="156"/>
      <c r="F71" s="156"/>
      <c r="G71" s="156"/>
      <c r="H71" s="156"/>
      <c r="J71"/>
      <c r="K71"/>
      <c r="L71"/>
      <c r="M71"/>
      <c r="N71"/>
      <c r="O71"/>
      <c r="P71"/>
    </row>
    <row r="72" spans="2:16">
      <c r="B72" s="156"/>
      <c r="C72" s="156"/>
      <c r="D72" s="156"/>
      <c r="E72" s="156"/>
      <c r="F72" s="156"/>
      <c r="G72" s="156"/>
      <c r="H72" s="156"/>
      <c r="J72"/>
      <c r="K72"/>
      <c r="L72"/>
      <c r="M72"/>
      <c r="N72"/>
      <c r="O72"/>
      <c r="P72"/>
    </row>
    <row r="73" spans="2:16">
      <c r="B73" s="156"/>
      <c r="C73" s="156"/>
      <c r="D73" s="156"/>
      <c r="E73" s="156"/>
      <c r="F73" s="156"/>
      <c r="G73" s="156"/>
      <c r="H73" s="156"/>
      <c r="J73"/>
      <c r="K73"/>
      <c r="L73"/>
      <c r="M73"/>
      <c r="N73"/>
      <c r="O73"/>
      <c r="P73"/>
    </row>
    <row r="74" spans="2:16">
      <c r="B74" s="156"/>
      <c r="C74" s="156"/>
      <c r="D74" s="156"/>
      <c r="E74" s="156"/>
      <c r="F74" s="156"/>
      <c r="G74" s="156"/>
      <c r="H74" s="156"/>
      <c r="J74"/>
      <c r="K74"/>
      <c r="L74"/>
      <c r="M74"/>
    </row>
    <row r="75" spans="2:16">
      <c r="B75" s="156"/>
      <c r="C75" s="156"/>
      <c r="D75" s="156"/>
      <c r="E75" s="156"/>
      <c r="F75" s="156"/>
      <c r="G75" s="156"/>
      <c r="H75" s="156"/>
    </row>
    <row r="76" spans="2:16">
      <c r="B76" s="156"/>
      <c r="C76" s="156"/>
      <c r="D76" s="156"/>
      <c r="E76" s="156"/>
      <c r="F76" s="156"/>
      <c r="G76" s="156"/>
      <c r="H76" s="156"/>
    </row>
    <row r="77" spans="2:16">
      <c r="B77" s="156"/>
      <c r="C77" s="156"/>
      <c r="D77" s="156"/>
      <c r="E77" s="156"/>
      <c r="F77" s="156"/>
      <c r="G77" s="156"/>
      <c r="H77" s="156"/>
    </row>
    <row r="78" spans="2:16">
      <c r="B78" s="156"/>
      <c r="C78" s="156"/>
      <c r="D78" s="156"/>
      <c r="E78" s="156"/>
      <c r="F78" s="156"/>
      <c r="G78" s="156"/>
      <c r="H78" s="156"/>
    </row>
    <row r="79" spans="2:16">
      <c r="B79" s="156"/>
      <c r="C79" s="156"/>
      <c r="D79" s="156"/>
      <c r="E79" s="156"/>
      <c r="F79" s="156"/>
      <c r="G79" s="156"/>
      <c r="H79" s="156"/>
    </row>
    <row r="80" spans="2:16">
      <c r="B80" s="156"/>
      <c r="C80" s="156"/>
      <c r="D80" s="156"/>
      <c r="E80" s="156"/>
      <c r="F80" s="156"/>
      <c r="G80" s="156"/>
      <c r="H80" s="156"/>
    </row>
    <row r="81" spans="2:8">
      <c r="B81" s="156"/>
      <c r="C81" s="156"/>
      <c r="D81" s="156"/>
      <c r="E81" s="156"/>
      <c r="F81" s="156"/>
      <c r="G81" s="156"/>
      <c r="H81" s="156"/>
    </row>
    <row r="82" spans="2:8">
      <c r="B82" s="156"/>
      <c r="C82" s="156"/>
      <c r="D82" s="156"/>
      <c r="E82" s="156"/>
      <c r="F82" s="156"/>
      <c r="G82" s="156"/>
      <c r="H82" s="156"/>
    </row>
    <row r="83" spans="2:8">
      <c r="B83" s="156"/>
      <c r="C83" s="156"/>
      <c r="D83" s="156"/>
      <c r="E83" s="156"/>
      <c r="F83" s="156"/>
      <c r="G83" s="156"/>
      <c r="H83" s="156"/>
    </row>
    <row r="84" spans="2:8">
      <c r="B84" s="156"/>
      <c r="C84" s="156"/>
      <c r="D84" s="156"/>
      <c r="E84" s="156"/>
      <c r="F84" s="156"/>
      <c r="G84" s="156"/>
      <c r="H84" s="156"/>
    </row>
    <row r="85" spans="2:8">
      <c r="B85" s="156"/>
      <c r="C85" s="156"/>
      <c r="D85" s="156"/>
      <c r="E85" s="156"/>
      <c r="F85" s="156"/>
      <c r="G85" s="156"/>
      <c r="H85" s="156"/>
    </row>
    <row r="86" spans="2:8">
      <c r="B86" s="156"/>
      <c r="C86" s="156"/>
      <c r="D86" s="156"/>
      <c r="E86" s="156"/>
      <c r="F86" s="156"/>
      <c r="G86" s="156"/>
      <c r="H86" s="156"/>
    </row>
    <row r="87" spans="2:8">
      <c r="B87" s="156"/>
      <c r="C87" s="156"/>
      <c r="D87" s="156"/>
      <c r="E87" s="156"/>
      <c r="F87" s="156"/>
      <c r="G87" s="156"/>
      <c r="H87" s="156"/>
    </row>
    <row r="88" spans="2:8">
      <c r="B88" s="156"/>
      <c r="C88" s="156"/>
      <c r="D88" s="156"/>
      <c r="E88" s="156"/>
      <c r="F88" s="156"/>
      <c r="G88" s="156"/>
      <c r="H88" s="156"/>
    </row>
    <row r="89" spans="2:8">
      <c r="B89" s="156"/>
      <c r="C89" s="156"/>
      <c r="D89" s="156"/>
      <c r="E89" s="156"/>
      <c r="F89" s="156"/>
      <c r="G89" s="156"/>
      <c r="H89" s="156"/>
    </row>
    <row r="90" spans="2:8">
      <c r="B90" s="156"/>
      <c r="C90" s="156"/>
      <c r="D90" s="156"/>
      <c r="E90" s="156"/>
      <c r="F90" s="156"/>
      <c r="G90" s="156"/>
      <c r="H90" s="156"/>
    </row>
    <row r="91" spans="2:8">
      <c r="B91" s="156"/>
      <c r="C91" s="156"/>
      <c r="D91" s="156"/>
      <c r="E91" s="156"/>
      <c r="F91" s="156"/>
      <c r="G91" s="156"/>
      <c r="H91" s="156"/>
    </row>
    <row r="92" spans="2:8">
      <c r="B92" s="156"/>
      <c r="C92" s="156"/>
      <c r="D92" s="156"/>
      <c r="E92" s="156"/>
      <c r="F92" s="156"/>
      <c r="G92" s="156"/>
      <c r="H92" s="156"/>
    </row>
    <row r="93" spans="2:8">
      <c r="B93" s="156"/>
      <c r="C93" s="156"/>
      <c r="D93" s="156"/>
      <c r="E93" s="156"/>
      <c r="F93" s="156"/>
      <c r="G93" s="156"/>
      <c r="H93" s="156"/>
    </row>
    <row r="94" spans="2:8">
      <c r="B94" s="156"/>
      <c r="C94" s="156"/>
      <c r="D94" s="156"/>
      <c r="E94" s="156"/>
      <c r="F94" s="156"/>
      <c r="G94" s="156"/>
      <c r="H94" s="156"/>
    </row>
    <row r="95" spans="2:8">
      <c r="B95" s="156"/>
      <c r="C95" s="156"/>
      <c r="D95" s="156"/>
      <c r="E95" s="156"/>
      <c r="F95" s="156"/>
      <c r="G95" s="156"/>
      <c r="H95" s="156"/>
    </row>
    <row r="96" spans="2:8">
      <c r="B96" s="156"/>
      <c r="C96" s="156"/>
      <c r="D96" s="156"/>
      <c r="E96" s="156"/>
      <c r="F96" s="156"/>
      <c r="G96" s="156"/>
      <c r="H96" s="156"/>
    </row>
    <row r="97" spans="2:8">
      <c r="B97" s="156"/>
      <c r="C97" s="156"/>
      <c r="D97" s="156"/>
      <c r="E97" s="156"/>
      <c r="F97" s="156"/>
      <c r="G97" s="156"/>
      <c r="H97" s="156"/>
    </row>
    <row r="98" spans="2:8">
      <c r="B98" s="156"/>
      <c r="C98" s="156"/>
      <c r="D98" s="156"/>
      <c r="E98" s="156"/>
      <c r="F98" s="156"/>
      <c r="G98" s="156"/>
      <c r="H98" s="156"/>
    </row>
    <row r="99" spans="2:8">
      <c r="B99" s="156"/>
      <c r="C99" s="156"/>
      <c r="D99" s="156"/>
      <c r="E99" s="156"/>
      <c r="F99" s="156"/>
      <c r="G99" s="156"/>
      <c r="H99" s="156"/>
    </row>
    <row r="100" spans="2:8">
      <c r="B100" s="156"/>
      <c r="C100" s="156"/>
      <c r="D100" s="156"/>
      <c r="E100" s="156"/>
      <c r="F100" s="156"/>
      <c r="G100" s="156"/>
      <c r="H100" s="156"/>
    </row>
    <row r="124" spans="3:3">
      <c r="C124" s="164"/>
    </row>
    <row r="136" spans="3:3">
      <c r="C136" s="164"/>
    </row>
    <row r="139" spans="3:3">
      <c r="C139" s="164"/>
    </row>
    <row r="140" spans="3:3">
      <c r="C140" s="164"/>
    </row>
    <row r="143" spans="3:3">
      <c r="C143" s="164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15:H16 N41:N42 N6:N35">
    <cfRule type="cellIs" dxfId="15" priority="7" stopIfTrue="1" operator="lessThan">
      <formula>0</formula>
    </cfRule>
  </conditionalFormatting>
  <conditionalFormatting sqref="V7:V47">
    <cfRule type="cellIs" dxfId="14" priority="6" stopIfTrue="1" operator="lessThan">
      <formula>0</formula>
    </cfRule>
  </conditionalFormatting>
  <conditionalFormatting sqref="N40">
    <cfRule type="cellIs" dxfId="13" priority="5" stopIfTrue="1" operator="lessThan">
      <formula>0</formula>
    </cfRule>
  </conditionalFormatting>
  <conditionalFormatting sqref="V6">
    <cfRule type="cellIs" dxfId="12" priority="4" stopIfTrue="1" operator="lessThan">
      <formula>0</formula>
    </cfRule>
  </conditionalFormatting>
  <conditionalFormatting sqref="H17">
    <cfRule type="cellIs" dxfId="11" priority="3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70" zoomScaleNormal="7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28" t="s">
        <v>126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"/>
    </row>
    <row r="3" spans="1:18">
      <c r="A3" s="165" t="s">
        <v>35</v>
      </c>
      <c r="B3" s="166" t="s">
        <v>7</v>
      </c>
      <c r="C3" s="166" t="s">
        <v>8</v>
      </c>
      <c r="D3" s="165" t="s">
        <v>1</v>
      </c>
      <c r="E3" s="165" t="s">
        <v>9</v>
      </c>
      <c r="F3" s="165" t="s">
        <v>10</v>
      </c>
      <c r="G3" s="165" t="s">
        <v>11</v>
      </c>
      <c r="H3" s="165" t="s">
        <v>12</v>
      </c>
      <c r="I3" s="165" t="s">
        <v>13</v>
      </c>
      <c r="J3" s="165" t="s">
        <v>14</v>
      </c>
      <c r="K3" s="165" t="s">
        <v>15</v>
      </c>
      <c r="L3" s="165" t="s">
        <v>16</v>
      </c>
      <c r="M3" s="165" t="s">
        <v>17</v>
      </c>
      <c r="N3" s="165" t="s">
        <v>5</v>
      </c>
      <c r="O3" s="93"/>
    </row>
    <row r="4" spans="1:18" hidden="1">
      <c r="A4" s="98">
        <v>2006</v>
      </c>
      <c r="B4" s="98">
        <v>93</v>
      </c>
      <c r="C4" s="98">
        <v>133</v>
      </c>
      <c r="D4" s="98">
        <v>393</v>
      </c>
      <c r="E4" s="98">
        <v>804</v>
      </c>
      <c r="F4" s="98">
        <v>787</v>
      </c>
      <c r="G4" s="98">
        <v>708</v>
      </c>
      <c r="H4" s="98">
        <v>655</v>
      </c>
      <c r="I4" s="98">
        <v>503</v>
      </c>
      <c r="J4" s="98">
        <v>360</v>
      </c>
      <c r="K4" s="98">
        <v>242</v>
      </c>
      <c r="L4" s="98">
        <v>173</v>
      </c>
      <c r="M4" s="98">
        <v>264</v>
      </c>
      <c r="N4" s="98">
        <v>5115</v>
      </c>
      <c r="O4" s="93"/>
    </row>
    <row r="5" spans="1:18" s="21" customFormat="1" hidden="1">
      <c r="A5" s="97">
        <v>2007</v>
      </c>
      <c r="B5" s="97">
        <v>227</v>
      </c>
      <c r="C5" s="97">
        <v>244</v>
      </c>
      <c r="D5" s="97">
        <v>762</v>
      </c>
      <c r="E5" s="97">
        <v>1121</v>
      </c>
      <c r="F5" s="97">
        <v>1095</v>
      </c>
      <c r="G5" s="97">
        <v>910</v>
      </c>
      <c r="H5" s="97">
        <v>944</v>
      </c>
      <c r="I5" s="97">
        <v>862</v>
      </c>
      <c r="J5" s="97">
        <v>484</v>
      </c>
      <c r="K5" s="97">
        <v>386</v>
      </c>
      <c r="L5" s="97">
        <v>171</v>
      </c>
      <c r="M5" s="97">
        <v>368</v>
      </c>
      <c r="N5" s="98">
        <v>7574</v>
      </c>
      <c r="O5" s="96"/>
      <c r="R5" s="167"/>
    </row>
    <row r="6" spans="1:18" s="21" customFormat="1">
      <c r="A6" s="97">
        <v>2019</v>
      </c>
      <c r="B6" s="97">
        <v>362</v>
      </c>
      <c r="C6" s="97">
        <v>803</v>
      </c>
      <c r="D6" s="97">
        <v>1857</v>
      </c>
      <c r="E6" s="97">
        <v>2581</v>
      </c>
      <c r="F6" s="97">
        <v>2381</v>
      </c>
      <c r="G6" s="97">
        <v>2501</v>
      </c>
      <c r="H6" s="97">
        <v>2785</v>
      </c>
      <c r="I6" s="97">
        <v>2220</v>
      </c>
      <c r="J6" s="97">
        <v>1367</v>
      </c>
      <c r="K6" s="97">
        <v>1054</v>
      </c>
      <c r="L6" s="97">
        <v>598</v>
      </c>
      <c r="M6" s="97">
        <v>662</v>
      </c>
      <c r="N6" s="98">
        <v>16447</v>
      </c>
      <c r="O6" s="99"/>
      <c r="R6" s="167"/>
    </row>
    <row r="7" spans="1:18" s="21" customFormat="1">
      <c r="A7" s="97">
        <v>2020</v>
      </c>
      <c r="B7" s="97">
        <v>649</v>
      </c>
      <c r="C7" s="97">
        <v>863</v>
      </c>
      <c r="D7" s="97">
        <v>807</v>
      </c>
      <c r="E7" s="97">
        <v>811</v>
      </c>
      <c r="F7" s="97">
        <v>1953</v>
      </c>
      <c r="G7" s="97">
        <v>2303</v>
      </c>
      <c r="H7" s="97">
        <v>2338</v>
      </c>
      <c r="I7" s="97">
        <v>1964</v>
      </c>
      <c r="J7" s="97">
        <v>1552</v>
      </c>
      <c r="K7" s="97">
        <v>952</v>
      </c>
      <c r="L7" s="97">
        <v>1104</v>
      </c>
      <c r="M7" s="97">
        <v>3044</v>
      </c>
      <c r="N7" s="98">
        <v>19171</v>
      </c>
      <c r="O7" s="99"/>
      <c r="R7" s="167"/>
    </row>
    <row r="8" spans="1:18" s="21" customFormat="1">
      <c r="A8" s="97">
        <v>2021</v>
      </c>
      <c r="B8" s="97">
        <v>301</v>
      </c>
      <c r="C8" s="97">
        <v>401</v>
      </c>
      <c r="D8" s="97">
        <v>902</v>
      </c>
      <c r="E8" s="97">
        <v>1140</v>
      </c>
      <c r="F8" s="97">
        <v>1457</v>
      </c>
      <c r="G8" s="97">
        <v>1691</v>
      </c>
      <c r="H8" s="97">
        <v>1693</v>
      </c>
      <c r="I8" s="97">
        <v>1475</v>
      </c>
      <c r="J8" s="97">
        <v>1097</v>
      </c>
      <c r="K8" s="97">
        <v>849</v>
      </c>
      <c r="L8" s="97">
        <v>671</v>
      </c>
      <c r="M8" s="97">
        <v>1033</v>
      </c>
      <c r="N8" s="98">
        <v>18340</v>
      </c>
      <c r="O8" s="99"/>
      <c r="R8" s="167"/>
    </row>
    <row r="9" spans="1:18">
      <c r="A9" s="168">
        <v>2022</v>
      </c>
      <c r="B9" s="168">
        <v>355</v>
      </c>
      <c r="C9" s="168">
        <v>496</v>
      </c>
      <c r="D9" s="168">
        <v>1041</v>
      </c>
      <c r="E9" s="168">
        <v>1207</v>
      </c>
      <c r="F9" s="168">
        <v>1469</v>
      </c>
      <c r="G9" s="168">
        <v>1513</v>
      </c>
      <c r="H9" s="168">
        <v>1390</v>
      </c>
      <c r="I9" s="168">
        <v>1276</v>
      </c>
      <c r="J9" s="168">
        <v>965</v>
      </c>
      <c r="K9" s="168">
        <v>697</v>
      </c>
      <c r="L9" s="168">
        <v>562</v>
      </c>
      <c r="M9" s="168">
        <v>443</v>
      </c>
      <c r="N9" s="168">
        <f t="shared" ref="N9" si="0">SUM(B9:M9)</f>
        <v>11414</v>
      </c>
      <c r="O9" s="20"/>
    </row>
    <row r="10" spans="1:18">
      <c r="A10" s="100" t="s">
        <v>122</v>
      </c>
      <c r="B10" s="169">
        <f>+B9/B8-1</f>
        <v>0.17940199335548179</v>
      </c>
      <c r="C10" s="169">
        <f>+C9/C8-1</f>
        <v>0.23690773067331672</v>
      </c>
      <c r="D10" s="169">
        <f>+D9/D8-1</f>
        <v>0.15410199556541015</v>
      </c>
      <c r="E10" s="169">
        <f>+E9/E8-1</f>
        <v>5.8771929824561475E-2</v>
      </c>
      <c r="F10" s="169">
        <f t="shared" ref="F10" si="1">+F9/F8-1</f>
        <v>8.2361015785861191E-3</v>
      </c>
      <c r="G10" s="169">
        <f t="shared" ref="G10:M10" si="2">+G9/G8-1</f>
        <v>-0.10526315789473684</v>
      </c>
      <c r="H10" s="169">
        <f t="shared" si="2"/>
        <v>-0.1789722386296515</v>
      </c>
      <c r="I10" s="169">
        <f t="shared" si="2"/>
        <v>-0.13491525423728812</v>
      </c>
      <c r="J10" s="169">
        <f t="shared" si="2"/>
        <v>-0.12032816773017319</v>
      </c>
      <c r="K10" s="169">
        <f t="shared" si="2"/>
        <v>-0.17903415783274446</v>
      </c>
      <c r="L10" s="169">
        <f t="shared" si="2"/>
        <v>-0.16244411326378538</v>
      </c>
      <c r="M10" s="169">
        <f t="shared" si="2"/>
        <v>-0.57115198451113258</v>
      </c>
      <c r="N10" s="170">
        <f ca="1">+N9/F14-1</f>
        <v>-0.10196695515342247</v>
      </c>
    </row>
    <row r="11" spans="1:18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71"/>
    </row>
    <row r="12" spans="1:18" ht="24" customHeight="1">
      <c r="A12" s="230" t="s">
        <v>6</v>
      </c>
      <c r="B12" s="246" t="str">
        <f>'R_MC NEW 2022vs2021'!B12:C12</f>
        <v>DECEMBER</v>
      </c>
      <c r="C12" s="246"/>
      <c r="D12" s="247" t="s">
        <v>32</v>
      </c>
      <c r="E12" s="248" t="str">
        <f>'R_PTW 2022vs2021'!E9:F9</f>
        <v>JANUARY-DECEMBER</v>
      </c>
      <c r="F12" s="248"/>
      <c r="G12" s="247" t="s">
        <v>32</v>
      </c>
      <c r="H12" s="20"/>
      <c r="I12" s="20"/>
      <c r="J12" s="20"/>
      <c r="K12" s="20"/>
      <c r="L12" s="20"/>
      <c r="M12" s="20"/>
      <c r="N12" s="171"/>
    </row>
    <row r="13" spans="1:18" ht="21" customHeight="1">
      <c r="A13" s="230"/>
      <c r="B13" s="107">
        <f>'R_MC NEW 2022vs2021'!B13</f>
        <v>2022</v>
      </c>
      <c r="C13" s="107">
        <f>'R_MC NEW 2022vs2021'!C13</f>
        <v>2021</v>
      </c>
      <c r="D13" s="247"/>
      <c r="E13" s="107">
        <f>'R_MC NEW 2022vs2021'!E13</f>
        <v>2022</v>
      </c>
      <c r="F13" s="107">
        <f>'R_MC NEW 2022vs2021'!F13</f>
        <v>2021</v>
      </c>
      <c r="G13" s="247"/>
      <c r="H13" s="20"/>
      <c r="I13" s="20"/>
      <c r="J13" s="20"/>
      <c r="K13" s="20"/>
      <c r="L13" s="20"/>
      <c r="M13" s="20"/>
      <c r="N13" s="171"/>
    </row>
    <row r="14" spans="1:18" ht="19.5" customHeight="1">
      <c r="A14" s="172" t="s">
        <v>37</v>
      </c>
      <c r="B14" s="109">
        <f ca="1">OFFSET(A9,,COUNTA(B10:M10),,)</f>
        <v>443</v>
      </c>
      <c r="C14" s="109">
        <f ca="1">OFFSET(A8,,COUNTA(B10:M10),,)</f>
        <v>1033</v>
      </c>
      <c r="D14" s="110">
        <f ca="1">+B14/C14-1</f>
        <v>-0.57115198451113258</v>
      </c>
      <c r="E14" s="109">
        <f>+N9</f>
        <v>11414</v>
      </c>
      <c r="F14" s="108">
        <f ca="1">SUM(OFFSET(B8,,,,COUNTA(B10:M10)))</f>
        <v>12710</v>
      </c>
      <c r="G14" s="110">
        <f ca="1">+E14/F14-1</f>
        <v>-0.10196695515342247</v>
      </c>
      <c r="H14" s="20"/>
      <c r="I14" s="20"/>
      <c r="J14" s="20"/>
      <c r="K14" s="20"/>
      <c r="L14" s="20"/>
      <c r="M14" s="20"/>
      <c r="N14" s="171"/>
    </row>
    <row r="40" spans="1:15">
      <c r="A40" s="245" t="s">
        <v>74</v>
      </c>
      <c r="B40" s="245"/>
      <c r="C40" s="245"/>
      <c r="D40" s="245"/>
      <c r="E40" s="245"/>
      <c r="F40" s="245"/>
      <c r="G40" s="245"/>
    </row>
    <row r="41" spans="1:15">
      <c r="A41" s="4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20">
        <v>0.53667953667953672</v>
      </c>
      <c r="C46" s="20">
        <v>0.57240204429301533</v>
      </c>
      <c r="D46" s="20">
        <v>0.50808080808080813</v>
      </c>
      <c r="E46" s="20">
        <v>0.38286066584463624</v>
      </c>
      <c r="F46" s="20">
        <v>0.53184281842818426</v>
      </c>
      <c r="G46" s="20">
        <v>0.39175257731958762</v>
      </c>
      <c r="H46" s="20">
        <v>0.33357771260997066</v>
      </c>
      <c r="I46" s="20">
        <v>0.40526315789473683</v>
      </c>
      <c r="J46" s="20">
        <v>0.44</v>
      </c>
      <c r="K46" s="20">
        <v>0.61350844277673544</v>
      </c>
      <c r="L46" s="20">
        <v>0.81818181818181823</v>
      </c>
      <c r="M46" s="20">
        <v>1.1981981981981982</v>
      </c>
      <c r="N46" s="20">
        <v>0.48017950635751683</v>
      </c>
    </row>
    <row r="47" spans="1:15" hidden="1">
      <c r="A47" t="s">
        <v>34</v>
      </c>
      <c r="B47" s="173">
        <v>316</v>
      </c>
      <c r="C47" s="174">
        <v>531</v>
      </c>
      <c r="D47" s="174">
        <v>826</v>
      </c>
      <c r="E47" s="174">
        <v>728</v>
      </c>
      <c r="F47" s="174">
        <v>677</v>
      </c>
      <c r="G47" s="174">
        <v>632</v>
      </c>
      <c r="H47" s="174">
        <v>583</v>
      </c>
      <c r="I47" s="174">
        <v>390</v>
      </c>
      <c r="J47" s="174">
        <v>402</v>
      </c>
      <c r="K47" s="175">
        <v>205</v>
      </c>
      <c r="L47" s="176">
        <v>225</v>
      </c>
      <c r="M47">
        <v>241</v>
      </c>
      <c r="N47">
        <v>5756</v>
      </c>
      <c r="O47">
        <v>2401</v>
      </c>
    </row>
    <row r="48" spans="1:15" hidden="1">
      <c r="B48" s="20">
        <v>2.1351351351351351</v>
      </c>
      <c r="C48" s="20">
        <v>2.0661478599221792</v>
      </c>
      <c r="D48" s="20">
        <v>0.7428057553956835</v>
      </c>
      <c r="E48" s="20">
        <v>0.4925575101488498</v>
      </c>
      <c r="F48" s="20">
        <v>0.55628594905505346</v>
      </c>
      <c r="G48" s="20">
        <v>0.51930977814297452</v>
      </c>
      <c r="H48" s="20">
        <v>0.52333931777378817</v>
      </c>
      <c r="I48" s="20">
        <v>0.48088779284833538</v>
      </c>
      <c r="J48" s="20">
        <v>0.73897058823529416</v>
      </c>
      <c r="K48" s="20">
        <v>0.66129032258064513</v>
      </c>
      <c r="L48" s="20">
        <v>0.8035714285714286</v>
      </c>
      <c r="M48" s="20">
        <v>1.0711111111111111</v>
      </c>
      <c r="N48" s="20">
        <v>0.6606220589923103</v>
      </c>
      <c r="O48" s="177" t="e">
        <v>#DIV/0!</v>
      </c>
    </row>
    <row r="49" spans="1:14" hidden="1">
      <c r="A49" t="s">
        <v>34</v>
      </c>
      <c r="B49">
        <v>171</v>
      </c>
      <c r="C49">
        <v>277</v>
      </c>
      <c r="D49">
        <v>688</v>
      </c>
      <c r="E49">
        <v>849</v>
      </c>
      <c r="N49">
        <v>1985</v>
      </c>
    </row>
    <row r="50" spans="1:14" ht="12.75" hidden="1" customHeight="1">
      <c r="B50">
        <v>0.70954356846473032</v>
      </c>
      <c r="C50">
        <v>0.9264214046822743</v>
      </c>
      <c r="D50">
        <v>0.71443406022845279</v>
      </c>
      <c r="E50">
        <v>0.57326130992572588</v>
      </c>
      <c r="F50">
        <v>0</v>
      </c>
      <c r="G50">
        <v>0</v>
      </c>
      <c r="H50" t="e">
        <v>#DIV/0!</v>
      </c>
      <c r="I50" t="e">
        <v>#DIV/0!</v>
      </c>
      <c r="J50" t="e">
        <v>#DIV/0!</v>
      </c>
      <c r="K50" t="e">
        <v>#DIV/0!</v>
      </c>
      <c r="L50" t="e">
        <v>#DIV/0!</v>
      </c>
      <c r="M50" t="e">
        <v>#DIV/0!</v>
      </c>
      <c r="N50">
        <v>0.35541629364368843</v>
      </c>
    </row>
    <row r="51" spans="1:14" ht="12.75" hidden="1" customHeight="1"/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110" zoomScaleNormal="110" workbookViewId="0"/>
  </sheetViews>
  <sheetFormatPr defaultColWidth="9.140625" defaultRowHeight="12.75"/>
  <cols>
    <col min="1" max="1" width="2" style="11" customWidth="1"/>
    <col min="2" max="2" width="8.140625" style="11" bestFit="1" customWidth="1"/>
    <col min="3" max="3" width="17.28515625" style="11" bestFit="1" customWidth="1"/>
    <col min="4" max="5" width="10.42578125" style="11" customWidth="1"/>
    <col min="6" max="7" width="9.140625" style="11"/>
    <col min="8" max="8" width="11.42578125" style="11" customWidth="1"/>
    <col min="9" max="9" width="11" style="11" customWidth="1"/>
    <col min="10" max="16384" width="9.140625" style="11"/>
  </cols>
  <sheetData>
    <row r="1" spans="2:12">
      <c r="B1" s="252"/>
      <c r="C1" s="252"/>
      <c r="D1" s="252"/>
      <c r="E1" s="252"/>
      <c r="F1" s="252"/>
      <c r="G1" s="252"/>
      <c r="H1" s="252"/>
      <c r="I1" s="178"/>
      <c r="J1" s="178"/>
      <c r="K1" s="178"/>
      <c r="L1" s="178"/>
    </row>
    <row r="2" spans="2:12" ht="14.25">
      <c r="B2" s="243" t="s">
        <v>147</v>
      </c>
      <c r="C2" s="243"/>
      <c r="D2" s="243"/>
      <c r="E2" s="243"/>
      <c r="F2" s="243"/>
      <c r="G2" s="243"/>
      <c r="H2" s="243"/>
      <c r="I2" s="249"/>
      <c r="J2" s="249"/>
      <c r="K2" s="249"/>
      <c r="L2" s="249"/>
    </row>
    <row r="3" spans="2:12" ht="24" customHeight="1">
      <c r="B3" s="244" t="s">
        <v>53</v>
      </c>
      <c r="C3" s="236" t="s">
        <v>54</v>
      </c>
      <c r="D3" s="236" t="str">
        <f>'R_MC 2022 rankings'!D3:H3</f>
        <v>January - December</v>
      </c>
      <c r="E3" s="236"/>
      <c r="F3" s="236"/>
      <c r="G3" s="236"/>
      <c r="H3" s="236"/>
      <c r="I3" s="179"/>
      <c r="J3" s="180"/>
      <c r="K3" s="180"/>
      <c r="L3" s="180"/>
    </row>
    <row r="4" spans="2:12">
      <c r="B4" s="244"/>
      <c r="C4" s="236"/>
      <c r="D4" s="123">
        <v>2022</v>
      </c>
      <c r="E4" s="123" t="s">
        <v>56</v>
      </c>
      <c r="F4" s="123">
        <v>2021</v>
      </c>
      <c r="G4" s="123" t="s">
        <v>56</v>
      </c>
      <c r="H4" s="123" t="s">
        <v>57</v>
      </c>
      <c r="J4" s="12"/>
      <c r="K4" s="12"/>
      <c r="L4" s="12"/>
    </row>
    <row r="5" spans="2:12">
      <c r="B5" s="119">
        <v>1</v>
      </c>
      <c r="C5" s="120" t="s">
        <v>27</v>
      </c>
      <c r="D5" s="121">
        <v>2644</v>
      </c>
      <c r="E5" s="122">
        <v>0.23164534781846854</v>
      </c>
      <c r="F5" s="121">
        <v>1870</v>
      </c>
      <c r="G5" s="122">
        <v>0.14712824547600314</v>
      </c>
      <c r="H5" s="181">
        <v>0.41390374331550794</v>
      </c>
      <c r="J5" s="12"/>
      <c r="K5" s="12"/>
      <c r="L5" s="12"/>
    </row>
    <row r="6" spans="2:12">
      <c r="B6" s="124">
        <v>2</v>
      </c>
      <c r="C6" s="125" t="s">
        <v>44</v>
      </c>
      <c r="D6" s="126">
        <v>1572</v>
      </c>
      <c r="E6" s="127">
        <v>0.13772560014017873</v>
      </c>
      <c r="F6" s="126">
        <v>2582</v>
      </c>
      <c r="G6" s="127">
        <v>0.20314712824547601</v>
      </c>
      <c r="H6" s="182">
        <v>-0.39116963594113086</v>
      </c>
      <c r="J6" s="12"/>
      <c r="K6" s="12"/>
      <c r="L6" s="12"/>
    </row>
    <row r="7" spans="2:12">
      <c r="B7" s="119">
        <v>3</v>
      </c>
      <c r="C7" s="120" t="s">
        <v>72</v>
      </c>
      <c r="D7" s="121">
        <v>1220</v>
      </c>
      <c r="E7" s="122">
        <v>0.10688628000700894</v>
      </c>
      <c r="F7" s="121">
        <v>1089</v>
      </c>
      <c r="G7" s="122">
        <v>8.5680566483084183E-2</v>
      </c>
      <c r="H7" s="181">
        <v>0.12029384756657491</v>
      </c>
      <c r="J7" s="12"/>
      <c r="K7" s="12"/>
      <c r="L7" s="12"/>
    </row>
    <row r="8" spans="2:12">
      <c r="B8" s="124">
        <v>4</v>
      </c>
      <c r="C8" s="125" t="s">
        <v>81</v>
      </c>
      <c r="D8" s="126">
        <v>625</v>
      </c>
      <c r="E8" s="127">
        <v>5.4757315577361139E-2</v>
      </c>
      <c r="F8" s="126">
        <v>632</v>
      </c>
      <c r="G8" s="127">
        <v>4.9724626278520853E-2</v>
      </c>
      <c r="H8" s="182">
        <v>-1.1075949367088556E-2</v>
      </c>
      <c r="J8" s="12"/>
      <c r="K8" s="12"/>
      <c r="L8" s="12"/>
    </row>
    <row r="9" spans="2:12">
      <c r="B9" s="119">
        <v>5</v>
      </c>
      <c r="C9" s="120" t="s">
        <v>85</v>
      </c>
      <c r="D9" s="121">
        <v>544</v>
      </c>
      <c r="E9" s="122">
        <v>4.7660767478535135E-2</v>
      </c>
      <c r="F9" s="121">
        <v>566</v>
      </c>
      <c r="G9" s="122">
        <v>4.4531864673485445E-2</v>
      </c>
      <c r="H9" s="181">
        <v>-3.8869257950530089E-2</v>
      </c>
      <c r="J9" s="12"/>
      <c r="K9" s="12"/>
      <c r="L9" s="12"/>
    </row>
    <row r="10" spans="2:12">
      <c r="B10" s="124">
        <v>6</v>
      </c>
      <c r="C10" s="125" t="s">
        <v>150</v>
      </c>
      <c r="D10" s="126">
        <v>476</v>
      </c>
      <c r="E10" s="127">
        <v>4.1703171543718241E-2</v>
      </c>
      <c r="F10" s="126">
        <v>730</v>
      </c>
      <c r="G10" s="127">
        <v>5.7435090479937057E-2</v>
      </c>
      <c r="H10" s="182">
        <v>-0.34794520547945207</v>
      </c>
      <c r="J10" s="12"/>
      <c r="K10" s="12"/>
      <c r="L10" s="12"/>
    </row>
    <row r="11" spans="2:12">
      <c r="B11" s="119">
        <v>7</v>
      </c>
      <c r="C11" s="120" t="s">
        <v>95</v>
      </c>
      <c r="D11" s="121">
        <v>416</v>
      </c>
      <c r="E11" s="122">
        <v>3.644646924829157E-2</v>
      </c>
      <c r="F11" s="121">
        <v>496</v>
      </c>
      <c r="G11" s="122">
        <v>3.9024390243902439E-2</v>
      </c>
      <c r="H11" s="181">
        <v>-0.16129032258064513</v>
      </c>
      <c r="J11" s="12"/>
      <c r="K11" s="12"/>
      <c r="L11" s="12"/>
    </row>
    <row r="12" spans="2:12">
      <c r="B12" s="124">
        <v>8</v>
      </c>
      <c r="C12" s="125" t="s">
        <v>96</v>
      </c>
      <c r="D12" s="126">
        <v>350</v>
      </c>
      <c r="E12" s="127">
        <v>3.0664096723322237E-2</v>
      </c>
      <c r="F12" s="126">
        <v>418</v>
      </c>
      <c r="G12" s="127">
        <v>3.2887490165224235E-2</v>
      </c>
      <c r="H12" s="182">
        <v>-0.16267942583732053</v>
      </c>
      <c r="J12" s="12"/>
      <c r="K12" s="12"/>
      <c r="L12" s="12"/>
    </row>
    <row r="13" spans="2:12">
      <c r="B13" s="119">
        <v>9</v>
      </c>
      <c r="C13" s="120" t="s">
        <v>29</v>
      </c>
      <c r="D13" s="121">
        <v>339</v>
      </c>
      <c r="E13" s="122">
        <v>2.9700367969160681E-2</v>
      </c>
      <c r="F13" s="121">
        <v>803</v>
      </c>
      <c r="G13" s="122">
        <v>6.3178599527930757E-2</v>
      </c>
      <c r="H13" s="181">
        <v>-0.57783312577833124</v>
      </c>
      <c r="J13" s="12"/>
      <c r="K13" s="12"/>
      <c r="L13" s="12"/>
    </row>
    <row r="14" spans="2:12">
      <c r="B14" s="124">
        <v>10</v>
      </c>
      <c r="C14" s="125" t="s">
        <v>99</v>
      </c>
      <c r="D14" s="126">
        <v>324</v>
      </c>
      <c r="E14" s="127">
        <v>2.8386192395304013E-2</v>
      </c>
      <c r="F14" s="126">
        <v>387</v>
      </c>
      <c r="G14" s="127">
        <v>3.0448465774980331E-2</v>
      </c>
      <c r="H14" s="182">
        <v>-0.16279069767441856</v>
      </c>
      <c r="J14" s="12"/>
      <c r="K14" s="12"/>
      <c r="L14" s="12"/>
    </row>
    <row r="15" spans="2:12">
      <c r="B15" s="237" t="s">
        <v>157</v>
      </c>
      <c r="C15" s="237"/>
      <c r="D15" s="150">
        <v>8510</v>
      </c>
      <c r="E15" s="151">
        <v>0.74557560890134922</v>
      </c>
      <c r="F15" s="150">
        <v>9573</v>
      </c>
      <c r="G15" s="151">
        <v>0.75318646734854433</v>
      </c>
      <c r="H15" s="152">
        <v>-0.11104147080330096</v>
      </c>
    </row>
    <row r="16" spans="2:12">
      <c r="B16" s="237" t="s">
        <v>156</v>
      </c>
      <c r="C16" s="237"/>
      <c r="D16" s="150">
        <v>2904</v>
      </c>
      <c r="E16" s="151">
        <v>0.25442439109865078</v>
      </c>
      <c r="F16" s="150">
        <v>3137</v>
      </c>
      <c r="G16" s="151">
        <v>0.24681353265145556</v>
      </c>
      <c r="H16" s="152">
        <v>-7.4274784826267148E-2</v>
      </c>
      <c r="I16" s="183"/>
    </row>
    <row r="17" spans="2:8">
      <c r="B17" s="238" t="s">
        <v>5</v>
      </c>
      <c r="C17" s="238"/>
      <c r="D17" s="153">
        <v>11414</v>
      </c>
      <c r="E17" s="154">
        <v>0.99999999999999933</v>
      </c>
      <c r="F17" s="153">
        <v>12710</v>
      </c>
      <c r="G17" s="154">
        <v>1.0000000000000013</v>
      </c>
      <c r="H17" s="155">
        <v>-0.10196695515342247</v>
      </c>
    </row>
    <row r="18" spans="2:8" ht="12.75" customHeight="1">
      <c r="B18" s="250" t="s">
        <v>74</v>
      </c>
      <c r="C18" s="250"/>
      <c r="D18" s="250"/>
      <c r="E18" s="250"/>
      <c r="F18" s="250"/>
      <c r="G18" s="250"/>
      <c r="H18" s="250"/>
    </row>
    <row r="19" spans="2:8">
      <c r="B19" s="251" t="s">
        <v>41</v>
      </c>
      <c r="C19" s="251"/>
      <c r="D19" s="251"/>
      <c r="E19" s="251"/>
      <c r="F19" s="251"/>
      <c r="G19" s="251"/>
      <c r="H19" s="251"/>
    </row>
    <row r="20" spans="2:8">
      <c r="B20" s="251"/>
      <c r="C20" s="251"/>
      <c r="D20" s="251"/>
      <c r="E20" s="251"/>
      <c r="F20" s="251"/>
      <c r="G20" s="251"/>
      <c r="H20" s="251"/>
    </row>
    <row r="22" spans="2:8">
      <c r="C22" s="184"/>
    </row>
    <row r="26" spans="2:8">
      <c r="C26" s="184"/>
    </row>
    <row r="28" spans="2:8">
      <c r="C28" s="184"/>
    </row>
    <row r="33" spans="3:3">
      <c r="C33" s="184"/>
    </row>
    <row r="39" spans="3:3">
      <c r="C39" s="184"/>
    </row>
    <row r="43" spans="3:3">
      <c r="C43" s="184"/>
    </row>
    <row r="47" spans="3:3">
      <c r="C47" s="184"/>
    </row>
    <row r="52" spans="3:3">
      <c r="C52" s="184"/>
    </row>
    <row r="58" spans="3:3">
      <c r="C58" s="184"/>
    </row>
    <row r="71" spans="3:3">
      <c r="C71" s="184"/>
    </row>
    <row r="95" spans="3:3">
      <c r="C95" s="184"/>
    </row>
    <row r="107" spans="3:3">
      <c r="C107" s="184"/>
    </row>
    <row r="110" spans="3:3">
      <c r="C110" s="184"/>
    </row>
    <row r="111" spans="3:3">
      <c r="C111" s="184"/>
    </row>
    <row r="114" spans="3:3">
      <c r="C114" s="184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H15:H16">
    <cfRule type="cellIs" dxfId="8" priority="9" operator="lessThan">
      <formula>0</formula>
    </cfRule>
  </conditionalFormatting>
  <conditionalFormatting sqref="H15:H16">
    <cfRule type="cellIs" dxfId="7" priority="8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zoomScale="90" zoomScaleNormal="9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127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128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ht="15.75" customHeight="1">
      <c r="A2" s="185" t="s">
        <v>6</v>
      </c>
      <c r="B2" s="166" t="s">
        <v>7</v>
      </c>
      <c r="C2" s="166" t="s">
        <v>8</v>
      </c>
      <c r="D2" s="165" t="s">
        <v>1</v>
      </c>
      <c r="E2" s="165" t="s">
        <v>9</v>
      </c>
      <c r="F2" s="165" t="s">
        <v>10</v>
      </c>
      <c r="G2" s="165" t="s">
        <v>11</v>
      </c>
      <c r="H2" s="165" t="s">
        <v>12</v>
      </c>
      <c r="I2" s="165" t="s">
        <v>13</v>
      </c>
      <c r="J2" s="165" t="s">
        <v>14</v>
      </c>
      <c r="K2" s="165" t="s">
        <v>15</v>
      </c>
      <c r="L2" s="165" t="s">
        <v>16</v>
      </c>
      <c r="M2" s="165" t="s">
        <v>17</v>
      </c>
      <c r="N2" s="165" t="s">
        <v>5</v>
      </c>
      <c r="T2" s="186" t="s">
        <v>6</v>
      </c>
      <c r="U2" s="187" t="s">
        <v>7</v>
      </c>
      <c r="V2" s="187" t="s">
        <v>8</v>
      </c>
      <c r="W2" s="188" t="s">
        <v>1</v>
      </c>
      <c r="X2" s="188" t="s">
        <v>9</v>
      </c>
      <c r="Y2" s="188" t="s">
        <v>10</v>
      </c>
      <c r="Z2" s="188" t="s">
        <v>11</v>
      </c>
      <c r="AA2" s="188" t="s">
        <v>12</v>
      </c>
      <c r="AB2" s="188" t="s">
        <v>13</v>
      </c>
      <c r="AC2" s="188" t="s">
        <v>14</v>
      </c>
      <c r="AD2" s="188" t="s">
        <v>15</v>
      </c>
      <c r="AE2" s="188" t="s">
        <v>16</v>
      </c>
      <c r="AF2" s="188" t="s">
        <v>17</v>
      </c>
      <c r="AG2" s="188" t="s">
        <v>5</v>
      </c>
    </row>
    <row r="3" spans="1:34" ht="15.75" customHeight="1">
      <c r="A3" s="172" t="s">
        <v>4</v>
      </c>
      <c r="B3" s="98">
        <v>2855</v>
      </c>
      <c r="C3" s="98">
        <v>3810</v>
      </c>
      <c r="D3" s="98">
        <v>6696</v>
      </c>
      <c r="E3" s="98">
        <v>6795</v>
      </c>
      <c r="F3" s="98">
        <v>7438</v>
      </c>
      <c r="G3" s="98">
        <v>7071</v>
      </c>
      <c r="H3" s="98">
        <v>6571</v>
      </c>
      <c r="I3" s="98">
        <v>5398</v>
      </c>
      <c r="J3" s="98">
        <v>4265</v>
      </c>
      <c r="K3" s="98">
        <v>3421</v>
      </c>
      <c r="L3" s="98">
        <v>3097</v>
      </c>
      <c r="M3" s="98">
        <v>2456</v>
      </c>
      <c r="N3" s="98">
        <f>SUM(B3:M3)</f>
        <v>59873</v>
      </c>
      <c r="O3" s="20">
        <f>N3/N5</f>
        <v>0.83278392099589682</v>
      </c>
      <c r="T3" s="18" t="s">
        <v>4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172" t="s">
        <v>3</v>
      </c>
      <c r="B4" s="98">
        <v>491</v>
      </c>
      <c r="C4" s="98">
        <v>640</v>
      </c>
      <c r="D4" s="98">
        <v>1199</v>
      </c>
      <c r="E4" s="98">
        <v>1168</v>
      </c>
      <c r="F4" s="98">
        <v>1356</v>
      </c>
      <c r="G4" s="98">
        <v>1429</v>
      </c>
      <c r="H4" s="98">
        <v>1367</v>
      </c>
      <c r="I4" s="98">
        <v>1344</v>
      </c>
      <c r="J4" s="98">
        <v>958</v>
      </c>
      <c r="K4" s="98">
        <v>765</v>
      </c>
      <c r="L4" s="98">
        <v>751</v>
      </c>
      <c r="M4" s="98">
        <v>554</v>
      </c>
      <c r="N4" s="98">
        <f>SUM(B4:M4)</f>
        <v>12022</v>
      </c>
      <c r="O4" s="20">
        <f>N4/N5</f>
        <v>0.16721607900410321</v>
      </c>
      <c r="T4" s="18" t="s">
        <v>3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189" t="s">
        <v>115</v>
      </c>
      <c r="B5" s="168">
        <f>SUM(B3:B4)</f>
        <v>3346</v>
      </c>
      <c r="C5" s="168">
        <f>SUM(C3:C4)</f>
        <v>4450</v>
      </c>
      <c r="D5" s="168">
        <f>SUM(D3:D4)</f>
        <v>7895</v>
      </c>
      <c r="E5" s="168">
        <f>SUM(E3:E4)</f>
        <v>7963</v>
      </c>
      <c r="F5" s="168">
        <f t="shared" ref="F5:G5" si="0">SUM(F3:F4)</f>
        <v>8794</v>
      </c>
      <c r="G5" s="168">
        <f t="shared" si="0"/>
        <v>8500</v>
      </c>
      <c r="H5" s="168">
        <f t="shared" ref="H5:I5" si="1">SUM(H3:H4)</f>
        <v>7938</v>
      </c>
      <c r="I5" s="168">
        <f t="shared" si="1"/>
        <v>6742</v>
      </c>
      <c r="J5" s="168">
        <f t="shared" ref="J5:K5" si="2">SUM(J3:J4)</f>
        <v>5223</v>
      </c>
      <c r="K5" s="168">
        <f t="shared" si="2"/>
        <v>4186</v>
      </c>
      <c r="L5" s="168">
        <f t="shared" ref="L5:M5" si="3">SUM(L3:L4)</f>
        <v>3848</v>
      </c>
      <c r="M5" s="168">
        <f t="shared" si="3"/>
        <v>3010</v>
      </c>
      <c r="N5" s="168">
        <f>SUM(B5:M5)</f>
        <v>71895</v>
      </c>
      <c r="O5" s="20">
        <v>1</v>
      </c>
      <c r="T5" s="190" t="s">
        <v>82</v>
      </c>
      <c r="U5" s="188">
        <v>3231</v>
      </c>
      <c r="V5" s="188">
        <v>3813</v>
      </c>
      <c r="W5" s="188">
        <v>7974</v>
      </c>
      <c r="X5" s="188">
        <v>8620</v>
      </c>
      <c r="Y5" s="188">
        <v>8550</v>
      </c>
      <c r="Z5" s="188">
        <v>8490</v>
      </c>
      <c r="AA5" s="188">
        <v>7810</v>
      </c>
      <c r="AB5" s="188">
        <v>6142</v>
      </c>
      <c r="AC5" s="188">
        <v>5092</v>
      </c>
      <c r="AD5" s="188">
        <v>4196</v>
      </c>
      <c r="AE5" s="188">
        <v>3577</v>
      </c>
      <c r="AF5" s="188">
        <v>3193</v>
      </c>
      <c r="AG5" s="188">
        <v>70688</v>
      </c>
    </row>
    <row r="6" spans="1:34" ht="15.75" customHeight="1">
      <c r="A6" s="191" t="s">
        <v>116</v>
      </c>
      <c r="B6" s="192">
        <f>B5/AF5-1</f>
        <v>4.7917319135609038E-2</v>
      </c>
      <c r="C6" s="192">
        <f>C5/B5-1</f>
        <v>0.32994620442319178</v>
      </c>
      <c r="D6" s="192">
        <f>D5/C5-1</f>
        <v>0.77415730337078648</v>
      </c>
      <c r="E6" s="192">
        <f>E5/D5-1</f>
        <v>8.6130462317923762E-3</v>
      </c>
      <c r="F6" s="192">
        <f t="shared" ref="F6:M6" si="4">F5/E5-1</f>
        <v>0.10435765415044584</v>
      </c>
      <c r="G6" s="192">
        <f t="shared" si="4"/>
        <v>-3.3431885376392967E-2</v>
      </c>
      <c r="H6" s="192">
        <f t="shared" si="4"/>
        <v>-6.6117647058823503E-2</v>
      </c>
      <c r="I6" s="192">
        <f t="shared" si="4"/>
        <v>-0.15066767447719831</v>
      </c>
      <c r="J6" s="192">
        <f t="shared" si="4"/>
        <v>-0.22530406407594183</v>
      </c>
      <c r="K6" s="192">
        <f t="shared" si="4"/>
        <v>-0.19854489756844729</v>
      </c>
      <c r="L6" s="192">
        <f t="shared" si="4"/>
        <v>-8.0745341614906874E-2</v>
      </c>
      <c r="M6" s="192">
        <f t="shared" si="4"/>
        <v>-0.21777546777546775</v>
      </c>
      <c r="N6" s="19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4" ht="15.75" customHeight="1">
      <c r="A7" s="191" t="s">
        <v>118</v>
      </c>
      <c r="B7" s="194">
        <f>B5/U5-1</f>
        <v>3.5592695759826709E-2</v>
      </c>
      <c r="C7" s="194">
        <f>C5/V5-1</f>
        <v>0.16706005769735111</v>
      </c>
      <c r="D7" s="194">
        <f>D5/W5-1</f>
        <v>-9.9071983947830455E-3</v>
      </c>
      <c r="E7" s="194">
        <f>E5/X5-1</f>
        <v>-7.6218097447795841E-2</v>
      </c>
      <c r="F7" s="194">
        <f t="shared" ref="F7:M7" si="5">F5/Y5-1</f>
        <v>2.8538011695906418E-2</v>
      </c>
      <c r="G7" s="194">
        <f t="shared" si="5"/>
        <v>1.1778563015312216E-3</v>
      </c>
      <c r="H7" s="194">
        <f t="shared" si="5"/>
        <v>1.6389244558258742E-2</v>
      </c>
      <c r="I7" s="194">
        <f t="shared" si="5"/>
        <v>9.7688049495278317E-2</v>
      </c>
      <c r="J7" s="194">
        <f t="shared" si="5"/>
        <v>2.5726630007855356E-2</v>
      </c>
      <c r="K7" s="194">
        <f t="shared" si="5"/>
        <v>-2.3832221163012646E-3</v>
      </c>
      <c r="L7" s="194">
        <f t="shared" si="5"/>
        <v>7.5761811573944682E-2</v>
      </c>
      <c r="M7" s="194">
        <f t="shared" si="5"/>
        <v>-5.7312871907297169E-2</v>
      </c>
      <c r="N7" s="194">
        <f ca="1">+N5/F13-1</f>
        <v>1.7075033952014484E-2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4">
      <c r="A8" s="61"/>
      <c r="B8" s="50"/>
      <c r="C8" s="61"/>
      <c r="D8" s="61"/>
      <c r="E8" s="61"/>
      <c r="N8" s="5"/>
      <c r="T8" s="79"/>
      <c r="U8" s="61"/>
      <c r="V8" s="61"/>
      <c r="AA8" s="6"/>
    </row>
    <row r="9" spans="1:34" ht="28.5" customHeight="1">
      <c r="A9" s="230" t="s">
        <v>6</v>
      </c>
      <c r="B9" s="246" t="str">
        <f>'R_MP NEW 2022vs2021'!B12:C12</f>
        <v>DECEMBER</v>
      </c>
      <c r="C9" s="246"/>
      <c r="D9" s="247" t="s">
        <v>32</v>
      </c>
      <c r="E9" s="248" t="str">
        <f>'R_PTW 2022vs2021'!E9:F9</f>
        <v>JANUARY-DECEMBER</v>
      </c>
      <c r="F9" s="248"/>
      <c r="G9" s="247" t="s">
        <v>32</v>
      </c>
      <c r="N9" s="5"/>
      <c r="T9" s="79"/>
      <c r="U9" s="61"/>
      <c r="V9" s="61"/>
      <c r="AA9" s="6"/>
    </row>
    <row r="10" spans="1:34" ht="26.25" customHeight="1">
      <c r="A10" s="230"/>
      <c r="B10" s="107">
        <f>'R_MP NEW 2022vs2021'!B13</f>
        <v>2022</v>
      </c>
      <c r="C10" s="107">
        <f>'R_MP NEW 2022vs2021'!C13</f>
        <v>2021</v>
      </c>
      <c r="D10" s="247"/>
      <c r="E10" s="107">
        <f>'R_MP NEW 2022vs2021'!E13</f>
        <v>2022</v>
      </c>
      <c r="F10" s="107">
        <f>'R_MP NEW 2022vs2021'!F13</f>
        <v>2021</v>
      </c>
      <c r="G10" s="247"/>
      <c r="H10" s="6"/>
      <c r="N10" s="5"/>
      <c r="T10" s="81"/>
      <c r="U10" s="81"/>
      <c r="V10" s="81"/>
      <c r="AA10" s="6"/>
    </row>
    <row r="11" spans="1:34" ht="18" customHeight="1">
      <c r="A11" s="172" t="s">
        <v>23</v>
      </c>
      <c r="B11" s="195">
        <f ca="1">OFFSET(A3,,COUNTA(B3:M3),,)</f>
        <v>2456</v>
      </c>
      <c r="C11" s="195">
        <f ca="1">OFFSET(T3,,COUNTA(B3:M3),,)</f>
        <v>2673</v>
      </c>
      <c r="D11" s="196">
        <f ca="1">+B11/C11-1</f>
        <v>-8.1182192293303368E-2</v>
      </c>
      <c r="E11" s="195">
        <f>N3</f>
        <v>59873</v>
      </c>
      <c r="F11" s="172">
        <f ca="1">SUM(OFFSET(U3,,,,COUNTA(B3:M3)))</f>
        <v>60374</v>
      </c>
      <c r="G11" s="196">
        <f ca="1">+E11/F11-1</f>
        <v>-8.2982740914963049E-3</v>
      </c>
      <c r="H11" s="6"/>
      <c r="N11" s="5"/>
      <c r="T11" s="82"/>
      <c r="U11" s="82"/>
      <c r="V11" s="82"/>
      <c r="W11" s="83"/>
      <c r="X11" s="83"/>
      <c r="Y11" s="61"/>
      <c r="AG11" s="5"/>
      <c r="AH11" s="20"/>
    </row>
    <row r="12" spans="1:34" ht="18" customHeight="1">
      <c r="A12" s="172" t="s">
        <v>24</v>
      </c>
      <c r="B12" s="195">
        <f ca="1">OFFSET(A4,,COUNTA(B4:M4),,)</f>
        <v>554</v>
      </c>
      <c r="C12" s="195">
        <f ca="1">OFFSET(T4,,COUNTA(B4:M4),,)</f>
        <v>520</v>
      </c>
      <c r="D12" s="196">
        <f ca="1">+B12/C12-1</f>
        <v>6.5384615384615374E-2</v>
      </c>
      <c r="E12" s="195">
        <f>N4</f>
        <v>12022</v>
      </c>
      <c r="F12" s="172">
        <f ca="1">SUM(OFFSET(U4,,,,COUNTA(B4:M4)))</f>
        <v>10314</v>
      </c>
      <c r="G12" s="196">
        <f ca="1">+E12/F12-1</f>
        <v>0.16560015512895099</v>
      </c>
      <c r="N12" s="5"/>
      <c r="Q12" s="21"/>
      <c r="T12" s="82"/>
      <c r="U12" s="82"/>
      <c r="V12" s="82"/>
      <c r="W12" s="83"/>
      <c r="X12" s="83"/>
      <c r="Y12" s="61"/>
      <c r="AG12" s="5"/>
      <c r="AH12" s="20"/>
    </row>
    <row r="13" spans="1:34" ht="18" customHeight="1">
      <c r="A13" s="197" t="s">
        <v>5</v>
      </c>
      <c r="B13" s="197">
        <f ca="1">SUM(B11:B12)</f>
        <v>3010</v>
      </c>
      <c r="C13" s="197">
        <f ca="1">SUM(C11:C12)</f>
        <v>3193</v>
      </c>
      <c r="D13" s="198">
        <f ca="1">+B13/C13-1</f>
        <v>-5.7312871907297169E-2</v>
      </c>
      <c r="E13" s="197">
        <f>SUM(E11:E12)</f>
        <v>71895</v>
      </c>
      <c r="F13" s="197">
        <f ca="1">SUM(F11:F12)</f>
        <v>70688</v>
      </c>
      <c r="G13" s="198">
        <f ca="1">+E13/F13-1</f>
        <v>1.7075033952014484E-2</v>
      </c>
      <c r="N13" s="5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</row>
    <row r="14" spans="1:34">
      <c r="A14" s="61"/>
      <c r="B14" s="50"/>
      <c r="C14" s="61"/>
      <c r="D14" s="61"/>
      <c r="E14" s="61"/>
      <c r="N14" s="5"/>
    </row>
    <row r="15" spans="1:34">
      <c r="A15" s="61"/>
      <c r="B15" s="50"/>
      <c r="C15" s="61"/>
      <c r="D15" s="61"/>
      <c r="E15" s="61"/>
      <c r="N15" s="5"/>
    </row>
    <row r="16" spans="1:34">
      <c r="A16" s="61"/>
      <c r="B16" s="50"/>
      <c r="C16" s="61"/>
      <c r="D16" s="61"/>
      <c r="E16" s="61"/>
    </row>
    <row r="19" spans="8:9">
      <c r="H19" s="5"/>
    </row>
    <row r="23" spans="8:9">
      <c r="I23" s="5"/>
    </row>
    <row r="36" spans="1:1">
      <c r="A36" s="4" t="s">
        <v>74</v>
      </c>
    </row>
    <row r="37" spans="1:1">
      <c r="A37" s="4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="110" zoomScaleNormal="11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28" t="s">
        <v>129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"/>
    </row>
    <row r="3" spans="1:18" ht="21" customHeight="1">
      <c r="A3" s="256" t="s">
        <v>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91"/>
    </row>
    <row r="4" spans="1:18" ht="13.5" customHeight="1">
      <c r="A4" s="199"/>
      <c r="B4" s="199" t="s">
        <v>7</v>
      </c>
      <c r="C4" s="199" t="s">
        <v>8</v>
      </c>
      <c r="D4" s="199" t="s">
        <v>1</v>
      </c>
      <c r="E4" s="199" t="s">
        <v>9</v>
      </c>
      <c r="F4" s="199" t="s">
        <v>10</v>
      </c>
      <c r="G4" s="199" t="s">
        <v>11</v>
      </c>
      <c r="H4" s="199" t="s">
        <v>12</v>
      </c>
      <c r="I4" s="199" t="s">
        <v>13</v>
      </c>
      <c r="J4" s="199" t="s">
        <v>14</v>
      </c>
      <c r="K4" s="199" t="s">
        <v>15</v>
      </c>
      <c r="L4" s="199" t="s">
        <v>16</v>
      </c>
      <c r="M4" s="199" t="s">
        <v>17</v>
      </c>
      <c r="N4" s="199" t="s">
        <v>5</v>
      </c>
      <c r="O4" s="93"/>
      <c r="R4" s="21"/>
    </row>
    <row r="5" spans="1:18" ht="13.5" customHeight="1">
      <c r="A5" s="200" t="s">
        <v>86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93"/>
      <c r="R5" s="21"/>
    </row>
    <row r="6" spans="1:18" ht="13.5" customHeight="1">
      <c r="A6" s="201" t="s">
        <v>87</v>
      </c>
      <c r="B6" s="201">
        <v>410</v>
      </c>
      <c r="C6" s="201">
        <v>906</v>
      </c>
      <c r="D6" s="201">
        <v>2223</v>
      </c>
      <c r="E6" s="201">
        <v>2884</v>
      </c>
      <c r="F6" s="201">
        <v>2963</v>
      </c>
      <c r="G6" s="201">
        <v>2848</v>
      </c>
      <c r="H6" s="201">
        <v>2423</v>
      </c>
      <c r="I6" s="201">
        <v>1894</v>
      </c>
      <c r="J6" s="201">
        <v>1461</v>
      </c>
      <c r="K6" s="201">
        <v>1186</v>
      </c>
      <c r="L6" s="201">
        <v>1071</v>
      </c>
      <c r="M6" s="201">
        <v>1310</v>
      </c>
      <c r="N6" s="201">
        <f>SUM(B6:M6)</f>
        <v>21579</v>
      </c>
      <c r="O6" s="93"/>
      <c r="R6" s="21"/>
    </row>
    <row r="7" spans="1:18" ht="13.5" customHeight="1">
      <c r="A7" s="201" t="s">
        <v>88</v>
      </c>
      <c r="B7" s="201">
        <v>2741</v>
      </c>
      <c r="C7" s="201">
        <v>3345</v>
      </c>
      <c r="D7" s="201">
        <v>7092</v>
      </c>
      <c r="E7" s="201">
        <v>7568</v>
      </c>
      <c r="F7" s="201">
        <v>7325</v>
      </c>
      <c r="G7" s="201">
        <v>7293</v>
      </c>
      <c r="H7" s="201">
        <v>6505</v>
      </c>
      <c r="I7" s="201">
        <v>5002</v>
      </c>
      <c r="J7" s="201">
        <v>4222</v>
      </c>
      <c r="K7" s="201">
        <v>3570</v>
      </c>
      <c r="L7" s="201">
        <v>3038</v>
      </c>
      <c r="M7" s="201">
        <v>2673</v>
      </c>
      <c r="N7" s="201">
        <f>SUM(B7:M7)</f>
        <v>60374</v>
      </c>
      <c r="O7" s="93"/>
      <c r="R7" s="21"/>
    </row>
    <row r="8" spans="1:18" ht="13.5" customHeight="1">
      <c r="A8" s="202" t="s">
        <v>89</v>
      </c>
      <c r="B8" s="202">
        <f>B6+B7</f>
        <v>3151</v>
      </c>
      <c r="C8" s="202">
        <f t="shared" ref="C8:M8" si="0">C6+C7</f>
        <v>4251</v>
      </c>
      <c r="D8" s="202">
        <f t="shared" si="0"/>
        <v>9315</v>
      </c>
      <c r="E8" s="202">
        <f t="shared" si="0"/>
        <v>10452</v>
      </c>
      <c r="F8" s="202">
        <f t="shared" si="0"/>
        <v>10288</v>
      </c>
      <c r="G8" s="202">
        <f t="shared" si="0"/>
        <v>10141</v>
      </c>
      <c r="H8" s="202">
        <f t="shared" si="0"/>
        <v>8928</v>
      </c>
      <c r="I8" s="202">
        <f t="shared" si="0"/>
        <v>6896</v>
      </c>
      <c r="J8" s="202">
        <f t="shared" si="0"/>
        <v>5683</v>
      </c>
      <c r="K8" s="202">
        <f t="shared" si="0"/>
        <v>4756</v>
      </c>
      <c r="L8" s="202">
        <f t="shared" si="0"/>
        <v>4109</v>
      </c>
      <c r="M8" s="202">
        <f t="shared" si="0"/>
        <v>3983</v>
      </c>
      <c r="N8" s="202">
        <f>SUM(B8:M8)</f>
        <v>81953</v>
      </c>
      <c r="O8" s="93"/>
      <c r="R8" s="21"/>
    </row>
    <row r="9" spans="1:18" ht="13.5" customHeight="1">
      <c r="A9" s="200" t="s">
        <v>130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93"/>
      <c r="R9" s="21"/>
    </row>
    <row r="10" spans="1:18">
      <c r="A10" s="203" t="s">
        <v>131</v>
      </c>
      <c r="B10" s="203">
        <v>856</v>
      </c>
      <c r="C10" s="203">
        <v>1276</v>
      </c>
      <c r="D10" s="203">
        <v>2828</v>
      </c>
      <c r="E10" s="203">
        <v>2875</v>
      </c>
      <c r="F10" s="203">
        <v>3412</v>
      </c>
      <c r="G10" s="203">
        <v>3241</v>
      </c>
      <c r="H10" s="203">
        <v>2715</v>
      </c>
      <c r="I10" s="203">
        <v>2326</v>
      </c>
      <c r="J10" s="203">
        <v>1469</v>
      </c>
      <c r="K10" s="203">
        <v>1176</v>
      </c>
      <c r="L10" s="203">
        <v>936</v>
      </c>
      <c r="M10" s="203">
        <v>800</v>
      </c>
      <c r="N10" s="203">
        <f>SUM(B10:M10)</f>
        <v>23910</v>
      </c>
      <c r="O10" s="93"/>
      <c r="R10" s="21"/>
    </row>
    <row r="11" spans="1:18" s="21" customFormat="1">
      <c r="A11" s="201" t="s">
        <v>132</v>
      </c>
      <c r="B11" s="201">
        <v>2855</v>
      </c>
      <c r="C11" s="201">
        <v>3810</v>
      </c>
      <c r="D11" s="201">
        <v>6696</v>
      </c>
      <c r="E11" s="201">
        <v>6795</v>
      </c>
      <c r="F11" s="201">
        <v>7438</v>
      </c>
      <c r="G11" s="201">
        <v>7071</v>
      </c>
      <c r="H11" s="201">
        <v>6571</v>
      </c>
      <c r="I11" s="201">
        <v>5398</v>
      </c>
      <c r="J11" s="201">
        <v>4265</v>
      </c>
      <c r="K11" s="201">
        <v>3421</v>
      </c>
      <c r="L11" s="201">
        <v>3097</v>
      </c>
      <c r="M11" s="201">
        <v>2456</v>
      </c>
      <c r="N11" s="201">
        <f>SUM(B11:M11)</f>
        <v>59873</v>
      </c>
      <c r="O11" s="96"/>
    </row>
    <row r="12" spans="1:18">
      <c r="A12" s="202" t="s">
        <v>133</v>
      </c>
      <c r="B12" s="202">
        <f>B10+B11</f>
        <v>3711</v>
      </c>
      <c r="C12" s="202">
        <f>C10+C11</f>
        <v>5086</v>
      </c>
      <c r="D12" s="202">
        <f>D10+D11</f>
        <v>9524</v>
      </c>
      <c r="E12" s="202">
        <f>E10+E11</f>
        <v>9670</v>
      </c>
      <c r="F12" s="202">
        <f t="shared" ref="F12:H12" si="1">F10+F11</f>
        <v>10850</v>
      </c>
      <c r="G12" s="202">
        <f t="shared" si="1"/>
        <v>10312</v>
      </c>
      <c r="H12" s="202">
        <f t="shared" si="1"/>
        <v>9286</v>
      </c>
      <c r="I12" s="202">
        <f t="shared" ref="I12:J12" si="2">I10+I11</f>
        <v>7724</v>
      </c>
      <c r="J12" s="202">
        <f t="shared" si="2"/>
        <v>5734</v>
      </c>
      <c r="K12" s="202">
        <v>4597</v>
      </c>
      <c r="L12" s="202">
        <v>4033</v>
      </c>
      <c r="M12" s="202">
        <v>3256</v>
      </c>
      <c r="N12" s="202">
        <f>SUM(B12:M12)</f>
        <v>83783</v>
      </c>
      <c r="O12" s="20"/>
      <c r="R12" s="21"/>
    </row>
    <row r="13" spans="1:18">
      <c r="A13" s="203" t="s">
        <v>18</v>
      </c>
      <c r="B13" s="204">
        <f>+B12/B8-1</f>
        <v>0.17772135829895275</v>
      </c>
      <c r="C13" s="204">
        <f>+C12/C8-1</f>
        <v>0.19642437073629737</v>
      </c>
      <c r="D13" s="204">
        <f>+D12/D8-1</f>
        <v>2.2436929683306461E-2</v>
      </c>
      <c r="E13" s="204">
        <f>+E12/E8-1</f>
        <v>-7.4818216609261357E-2</v>
      </c>
      <c r="F13" s="204">
        <f t="shared" ref="F13:G13" si="3">+F12/F8-1</f>
        <v>5.4626749611197623E-2</v>
      </c>
      <c r="G13" s="204">
        <f t="shared" si="3"/>
        <v>1.6862242382408077E-2</v>
      </c>
      <c r="H13" s="204">
        <f t="shared" ref="H13:I13" si="4">+H12/H8-1</f>
        <v>4.0098566308243822E-2</v>
      </c>
      <c r="I13" s="204">
        <f t="shared" si="4"/>
        <v>0.12006960556844537</v>
      </c>
      <c r="J13" s="204">
        <f t="shared" ref="J13:K13" si="5">+J12/J8-1</f>
        <v>8.9741333802568768E-3</v>
      </c>
      <c r="K13" s="204">
        <f t="shared" si="5"/>
        <v>-3.3431455004205191E-2</v>
      </c>
      <c r="L13" s="204">
        <f t="shared" ref="L13:M13" si="6">+L12/L8-1</f>
        <v>-1.849598442443412E-2</v>
      </c>
      <c r="M13" s="204">
        <f t="shared" si="6"/>
        <v>-0.18252573437107711</v>
      </c>
      <c r="N13" s="204">
        <f ca="1">+N12/SUM(OFFSET(B8,,,,COUNTA(B10:M10)))-1</f>
        <v>2.2329871999804851E-2</v>
      </c>
      <c r="P13" s="205"/>
      <c r="R13" s="21"/>
    </row>
    <row r="14" spans="1:18">
      <c r="A14" s="203" t="s">
        <v>19</v>
      </c>
      <c r="B14" s="204">
        <f t="shared" ref="B14:G15" si="7">+B10/B6-1</f>
        <v>1.0878048780487806</v>
      </c>
      <c r="C14" s="204">
        <f t="shared" si="7"/>
        <v>0.40838852097130252</v>
      </c>
      <c r="D14" s="204">
        <f t="shared" si="7"/>
        <v>0.27215474583895638</v>
      </c>
      <c r="E14" s="204">
        <f t="shared" si="7"/>
        <v>-3.1206657420249639E-3</v>
      </c>
      <c r="F14" s="204">
        <f t="shared" si="7"/>
        <v>0.15153560580492753</v>
      </c>
      <c r="G14" s="204">
        <f t="shared" si="7"/>
        <v>0.13799157303370779</v>
      </c>
      <c r="H14" s="204">
        <f t="shared" ref="H14:I14" si="8">+H10/H6-1</f>
        <v>0.12051176227816751</v>
      </c>
      <c r="I14" s="204">
        <f t="shared" si="8"/>
        <v>0.22808870116156288</v>
      </c>
      <c r="J14" s="204">
        <f t="shared" ref="J14:K14" si="9">+J10/J6-1</f>
        <v>5.4757015742641357E-3</v>
      </c>
      <c r="K14" s="204">
        <f t="shared" si="9"/>
        <v>-8.4317032040471807E-3</v>
      </c>
      <c r="L14" s="204">
        <f t="shared" ref="L14:M14" si="10">+L10/L6-1</f>
        <v>-0.12605042016806722</v>
      </c>
      <c r="M14" s="204">
        <f t="shared" si="10"/>
        <v>-0.38931297709923662</v>
      </c>
      <c r="N14" s="204">
        <f ca="1">+N10/SUM(OFFSET(B6,,,,COUNTA(B10:M10)))-1</f>
        <v>0.10802168775198107</v>
      </c>
      <c r="R14" s="21"/>
    </row>
    <row r="15" spans="1:18">
      <c r="A15" s="203" t="s">
        <v>20</v>
      </c>
      <c r="B15" s="204">
        <f t="shared" si="7"/>
        <v>4.1590660342940566E-2</v>
      </c>
      <c r="C15" s="204">
        <f t="shared" si="7"/>
        <v>0.13901345291479816</v>
      </c>
      <c r="D15" s="204">
        <f t="shared" si="7"/>
        <v>-5.5837563451776595E-2</v>
      </c>
      <c r="E15" s="204">
        <f t="shared" si="7"/>
        <v>-0.10214059196617331</v>
      </c>
      <c r="F15" s="204">
        <f t="shared" si="7"/>
        <v>1.5426621160409493E-2</v>
      </c>
      <c r="G15" s="204">
        <f t="shared" si="7"/>
        <v>-3.0440148087206964E-2</v>
      </c>
      <c r="H15" s="204">
        <f t="shared" ref="H15:I15" si="11">+H11/H7-1</f>
        <v>1.0146041506533532E-2</v>
      </c>
      <c r="I15" s="204">
        <f t="shared" si="11"/>
        <v>7.9168332666933239E-2</v>
      </c>
      <c r="J15" s="204">
        <f t="shared" ref="J15:K15" si="12">+J11/J7-1</f>
        <v>1.0184746565608638E-2</v>
      </c>
      <c r="K15" s="204">
        <f t="shared" si="12"/>
        <v>-4.1736694677871111E-2</v>
      </c>
      <c r="L15" s="204">
        <f t="shared" ref="L15:M15" si="13">+L11/L7-1</f>
        <v>1.9420671494404296E-2</v>
      </c>
      <c r="M15" s="204">
        <f t="shared" si="13"/>
        <v>-8.1182192293303368E-2</v>
      </c>
      <c r="N15" s="204">
        <f ca="1">+N11/SUM(OFFSET(B7,,,,COUNTA(B10:M10)))-1</f>
        <v>-8.2982740914963049E-3</v>
      </c>
      <c r="R15" s="21"/>
    </row>
    <row r="16" spans="1:18">
      <c r="A16" s="203" t="s">
        <v>21</v>
      </c>
      <c r="B16" s="204">
        <f>+B10/B12</f>
        <v>0.23066558879008353</v>
      </c>
      <c r="C16" s="204">
        <f>+C10/C12</f>
        <v>0.25088478175383405</v>
      </c>
      <c r="D16" s="204">
        <f>+D10/D12</f>
        <v>0.29693406131877365</v>
      </c>
      <c r="E16" s="204">
        <f>+E10/E12</f>
        <v>0.29731127197518098</v>
      </c>
      <c r="F16" s="204">
        <f t="shared" ref="F16:G16" si="14">+F10/F12</f>
        <v>0.31447004608294932</v>
      </c>
      <c r="G16" s="204">
        <f t="shared" si="14"/>
        <v>0.31429402637703646</v>
      </c>
      <c r="H16" s="204">
        <f t="shared" ref="H16:I16" si="15">+H10/H12</f>
        <v>0.29237561921171656</v>
      </c>
      <c r="I16" s="204">
        <f t="shared" si="15"/>
        <v>0.30113930605903677</v>
      </c>
      <c r="J16" s="204">
        <f t="shared" ref="J16:K16" si="16">+J10/J12</f>
        <v>0.2561911405650506</v>
      </c>
      <c r="K16" s="204">
        <f t="shared" si="16"/>
        <v>0.25581901239939092</v>
      </c>
      <c r="L16" s="204">
        <f t="shared" ref="L16:M16" si="17">+L10/L12</f>
        <v>0.2320852963054798</v>
      </c>
      <c r="M16" s="204">
        <f t="shared" si="17"/>
        <v>0.24570024570024571</v>
      </c>
      <c r="N16" s="204">
        <f>+N10/N12</f>
        <v>0.28538008903954265</v>
      </c>
      <c r="P16" s="6"/>
      <c r="R16" s="21"/>
    </row>
    <row r="17" spans="1:18">
      <c r="A17" s="21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R17" s="21"/>
    </row>
    <row r="18" spans="1:18" ht="21" customHeight="1">
      <c r="A18" s="256" t="s">
        <v>3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91"/>
      <c r="R18" s="21"/>
    </row>
    <row r="19" spans="1:18">
      <c r="A19" s="199"/>
      <c r="B19" s="199" t="s">
        <v>7</v>
      </c>
      <c r="C19" s="199" t="s">
        <v>8</v>
      </c>
      <c r="D19" s="199" t="s">
        <v>1</v>
      </c>
      <c r="E19" s="199" t="s">
        <v>9</v>
      </c>
      <c r="F19" s="199" t="s">
        <v>10</v>
      </c>
      <c r="G19" s="199" t="s">
        <v>11</v>
      </c>
      <c r="H19" s="199" t="s">
        <v>12</v>
      </c>
      <c r="I19" s="199" t="s">
        <v>13</v>
      </c>
      <c r="J19" s="199" t="s">
        <v>14</v>
      </c>
      <c r="K19" s="199" t="s">
        <v>15</v>
      </c>
      <c r="L19" s="199" t="s">
        <v>16</v>
      </c>
      <c r="M19" s="199" t="s">
        <v>17</v>
      </c>
      <c r="N19" s="199" t="s">
        <v>5</v>
      </c>
      <c r="O19" s="93"/>
      <c r="R19" s="21"/>
    </row>
    <row r="20" spans="1:18">
      <c r="A20" s="206" t="s">
        <v>86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93"/>
      <c r="R20" s="21"/>
    </row>
    <row r="21" spans="1:18">
      <c r="A21" s="201" t="s">
        <v>90</v>
      </c>
      <c r="B21" s="207">
        <v>301</v>
      </c>
      <c r="C21" s="207">
        <v>401</v>
      </c>
      <c r="D21" s="207">
        <v>902</v>
      </c>
      <c r="E21" s="207">
        <v>1140</v>
      </c>
      <c r="F21" s="207">
        <v>1457</v>
      </c>
      <c r="G21" s="207">
        <v>1691</v>
      </c>
      <c r="H21" s="207">
        <v>1693</v>
      </c>
      <c r="I21" s="207">
        <v>1475</v>
      </c>
      <c r="J21" s="207">
        <v>1097</v>
      </c>
      <c r="K21" s="207">
        <v>849</v>
      </c>
      <c r="L21" s="207">
        <v>671</v>
      </c>
      <c r="M21" s="207">
        <v>1033</v>
      </c>
      <c r="N21" s="201">
        <f>SUM(B21:M21)</f>
        <v>12710</v>
      </c>
      <c r="O21" s="93"/>
      <c r="R21" s="21"/>
    </row>
    <row r="22" spans="1:18">
      <c r="A22" s="201" t="s">
        <v>91</v>
      </c>
      <c r="B22" s="201">
        <v>490</v>
      </c>
      <c r="C22" s="201">
        <v>468</v>
      </c>
      <c r="D22" s="201">
        <v>882</v>
      </c>
      <c r="E22" s="201">
        <v>1052</v>
      </c>
      <c r="F22" s="201">
        <v>1225</v>
      </c>
      <c r="G22" s="201">
        <v>1197</v>
      </c>
      <c r="H22" s="201">
        <v>1305</v>
      </c>
      <c r="I22" s="201">
        <v>1140</v>
      </c>
      <c r="J22" s="201">
        <v>870</v>
      </c>
      <c r="K22" s="201">
        <v>626</v>
      </c>
      <c r="L22" s="201">
        <v>539</v>
      </c>
      <c r="M22" s="201">
        <v>520</v>
      </c>
      <c r="N22" s="201">
        <f>SUM(B22:M22)</f>
        <v>10314</v>
      </c>
      <c r="O22" s="93"/>
      <c r="R22" s="21"/>
    </row>
    <row r="23" spans="1:18">
      <c r="A23" s="202" t="s">
        <v>92</v>
      </c>
      <c r="B23" s="202">
        <f>B22+B21</f>
        <v>791</v>
      </c>
      <c r="C23" s="202">
        <f t="shared" ref="C23:M23" si="18">C22+C21</f>
        <v>869</v>
      </c>
      <c r="D23" s="202">
        <f t="shared" si="18"/>
        <v>1784</v>
      </c>
      <c r="E23" s="202">
        <f t="shared" si="18"/>
        <v>2192</v>
      </c>
      <c r="F23" s="202">
        <f t="shared" si="18"/>
        <v>2682</v>
      </c>
      <c r="G23" s="202">
        <f t="shared" si="18"/>
        <v>2888</v>
      </c>
      <c r="H23" s="202">
        <f t="shared" si="18"/>
        <v>2998</v>
      </c>
      <c r="I23" s="202">
        <f t="shared" si="18"/>
        <v>2615</v>
      </c>
      <c r="J23" s="202">
        <f t="shared" si="18"/>
        <v>1967</v>
      </c>
      <c r="K23" s="202">
        <f t="shared" si="18"/>
        <v>1475</v>
      </c>
      <c r="L23" s="202">
        <f t="shared" si="18"/>
        <v>1210</v>
      </c>
      <c r="M23" s="202">
        <f t="shared" si="18"/>
        <v>1553</v>
      </c>
      <c r="N23" s="202">
        <f>SUM(B23:M23)</f>
        <v>23024</v>
      </c>
      <c r="O23" s="93"/>
      <c r="R23" s="21"/>
    </row>
    <row r="24" spans="1:18">
      <c r="A24" s="206" t="s">
        <v>130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93"/>
      <c r="R24" s="21"/>
    </row>
    <row r="25" spans="1:18">
      <c r="A25" s="203" t="s">
        <v>134</v>
      </c>
      <c r="B25" s="203">
        <v>355</v>
      </c>
      <c r="C25" s="203">
        <v>496</v>
      </c>
      <c r="D25" s="203">
        <v>1041</v>
      </c>
      <c r="E25" s="203">
        <v>1207</v>
      </c>
      <c r="F25" s="203">
        <v>1469</v>
      </c>
      <c r="G25" s="203">
        <v>1513</v>
      </c>
      <c r="H25" s="203">
        <v>1390</v>
      </c>
      <c r="I25" s="203">
        <v>1276</v>
      </c>
      <c r="J25" s="203">
        <v>965</v>
      </c>
      <c r="K25" s="203">
        <v>697</v>
      </c>
      <c r="L25" s="203">
        <v>562</v>
      </c>
      <c r="M25" s="203">
        <v>443</v>
      </c>
      <c r="N25" s="203">
        <f>SUM(B25:M25)</f>
        <v>11414</v>
      </c>
      <c r="O25" s="93"/>
      <c r="R25" s="21"/>
    </row>
    <row r="26" spans="1:18" s="21" customFormat="1">
      <c r="A26" s="201" t="s">
        <v>135</v>
      </c>
      <c r="B26" s="201">
        <v>491</v>
      </c>
      <c r="C26" s="201">
        <v>640</v>
      </c>
      <c r="D26" s="201">
        <v>1199</v>
      </c>
      <c r="E26" s="201">
        <v>1168</v>
      </c>
      <c r="F26" s="201">
        <v>1356</v>
      </c>
      <c r="G26" s="201">
        <v>1429</v>
      </c>
      <c r="H26" s="201">
        <v>1367</v>
      </c>
      <c r="I26" s="201">
        <v>1344</v>
      </c>
      <c r="J26" s="201">
        <v>958</v>
      </c>
      <c r="K26" s="201">
        <v>765</v>
      </c>
      <c r="L26" s="201">
        <v>751</v>
      </c>
      <c r="M26" s="201">
        <v>554</v>
      </c>
      <c r="N26" s="201">
        <f>SUM(B26:M26)</f>
        <v>12022</v>
      </c>
      <c r="O26" s="96"/>
    </row>
    <row r="27" spans="1:18">
      <c r="A27" s="202" t="s">
        <v>136</v>
      </c>
      <c r="B27" s="202">
        <f>B26+B25</f>
        <v>846</v>
      </c>
      <c r="C27" s="202">
        <f>C26+C25</f>
        <v>1136</v>
      </c>
      <c r="D27" s="202">
        <f>D26+D25</f>
        <v>2240</v>
      </c>
      <c r="E27" s="202">
        <f>E26+E25</f>
        <v>2375</v>
      </c>
      <c r="F27" s="202">
        <f t="shared" ref="F27:H27" si="19">F26+F25</f>
        <v>2825</v>
      </c>
      <c r="G27" s="202">
        <f t="shared" si="19"/>
        <v>2942</v>
      </c>
      <c r="H27" s="202">
        <f t="shared" si="19"/>
        <v>2757</v>
      </c>
      <c r="I27" s="202">
        <f t="shared" ref="I27:J27" si="20">I26+I25</f>
        <v>2620</v>
      </c>
      <c r="J27" s="202">
        <f t="shared" si="20"/>
        <v>1923</v>
      </c>
      <c r="K27" s="202">
        <v>1462</v>
      </c>
      <c r="L27" s="202">
        <v>1313</v>
      </c>
      <c r="M27" s="202">
        <v>997</v>
      </c>
      <c r="N27" s="202">
        <f>SUM(B27:M27)</f>
        <v>23436</v>
      </c>
      <c r="O27" s="20"/>
    </row>
    <row r="28" spans="1:18">
      <c r="A28" s="203" t="s">
        <v>18</v>
      </c>
      <c r="B28" s="204">
        <f>+B27/B23-1</f>
        <v>6.9532237673830544E-2</v>
      </c>
      <c r="C28" s="204">
        <f>+C27/C23-1</f>
        <v>0.30724971231300335</v>
      </c>
      <c r="D28" s="204">
        <f>+D27/D23-1</f>
        <v>0.25560538116591935</v>
      </c>
      <c r="E28" s="204">
        <f>+E27/E23-1</f>
        <v>8.3485401459854058E-2</v>
      </c>
      <c r="F28" s="204">
        <f t="shared" ref="F28:G28" si="21">+F27/F23-1</f>
        <v>5.3318419090231162E-2</v>
      </c>
      <c r="G28" s="204">
        <f t="shared" si="21"/>
        <v>1.8698060941828354E-2</v>
      </c>
      <c r="H28" s="204">
        <f t="shared" ref="H28:I28" si="22">+H27/H23-1</f>
        <v>-8.0386924616410949E-2</v>
      </c>
      <c r="I28" s="204">
        <f t="shared" si="22"/>
        <v>1.9120458891013214E-3</v>
      </c>
      <c r="J28" s="204">
        <f t="shared" ref="J28:K28" si="23">+J27/J23-1</f>
        <v>-2.2369089984748403E-2</v>
      </c>
      <c r="K28" s="204">
        <f t="shared" si="23"/>
        <v>-8.8135593220338704E-3</v>
      </c>
      <c r="L28" s="204">
        <f t="shared" ref="L28:M28" si="24">+L27/L23-1</f>
        <v>8.5123966942148854E-2</v>
      </c>
      <c r="M28" s="204">
        <f t="shared" si="24"/>
        <v>-0.35801674179008369</v>
      </c>
      <c r="N28" s="204">
        <f ca="1">+N27/SUM(OFFSET(B23,,,,COUNTA(B25:M25)))-1</f>
        <v>1.7894371091035532E-2</v>
      </c>
      <c r="O28" s="20"/>
    </row>
    <row r="29" spans="1:18">
      <c r="A29" s="203" t="s">
        <v>19</v>
      </c>
      <c r="B29" s="204">
        <f t="shared" ref="B29:G30" si="25">+B25/B21-1</f>
        <v>0.17940199335548179</v>
      </c>
      <c r="C29" s="204">
        <f t="shared" si="25"/>
        <v>0.23690773067331672</v>
      </c>
      <c r="D29" s="204">
        <f t="shared" si="25"/>
        <v>0.15410199556541015</v>
      </c>
      <c r="E29" s="204">
        <f t="shared" si="25"/>
        <v>5.8771929824561475E-2</v>
      </c>
      <c r="F29" s="204">
        <f t="shared" si="25"/>
        <v>8.2361015785861191E-3</v>
      </c>
      <c r="G29" s="204">
        <f t="shared" si="25"/>
        <v>-0.10526315789473684</v>
      </c>
      <c r="H29" s="204">
        <f t="shared" ref="H29:I29" si="26">+H25/H21-1</f>
        <v>-0.1789722386296515</v>
      </c>
      <c r="I29" s="204">
        <f t="shared" si="26"/>
        <v>-0.13491525423728812</v>
      </c>
      <c r="J29" s="204">
        <f t="shared" ref="J29:K29" si="27">+J25/J21-1</f>
        <v>-0.12032816773017319</v>
      </c>
      <c r="K29" s="204">
        <f t="shared" si="27"/>
        <v>-0.17903415783274446</v>
      </c>
      <c r="L29" s="204">
        <f t="shared" ref="L29:M29" si="28">+L25/L21-1</f>
        <v>-0.16244411326378538</v>
      </c>
      <c r="M29" s="204">
        <f t="shared" si="28"/>
        <v>-0.57115198451113258</v>
      </c>
      <c r="N29" s="204">
        <f ca="1">+N25/SUM(OFFSET(B21,,,,COUNTA(B25:M25)))-1</f>
        <v>-0.10196695515342247</v>
      </c>
      <c r="O29" s="20"/>
    </row>
    <row r="30" spans="1:18">
      <c r="A30" s="203" t="s">
        <v>20</v>
      </c>
      <c r="B30" s="204">
        <f t="shared" si="25"/>
        <v>2.0408163265306367E-3</v>
      </c>
      <c r="C30" s="204">
        <f t="shared" si="25"/>
        <v>0.36752136752136755</v>
      </c>
      <c r="D30" s="204">
        <f t="shared" si="25"/>
        <v>0.35941043083900226</v>
      </c>
      <c r="E30" s="204">
        <f t="shared" si="25"/>
        <v>0.11026615969581743</v>
      </c>
      <c r="F30" s="204">
        <f t="shared" si="25"/>
        <v>0.10693877551020403</v>
      </c>
      <c r="G30" s="204">
        <f t="shared" si="25"/>
        <v>0.19381787802840433</v>
      </c>
      <c r="H30" s="204">
        <f t="shared" ref="H30:I30" si="29">+H26/H22-1</f>
        <v>4.7509578544061348E-2</v>
      </c>
      <c r="I30" s="204">
        <f t="shared" si="29"/>
        <v>0.17894736842105252</v>
      </c>
      <c r="J30" s="204">
        <f t="shared" ref="J30:K30" si="30">+J26/J22-1</f>
        <v>0.10114942528735638</v>
      </c>
      <c r="K30" s="204">
        <f t="shared" si="30"/>
        <v>0.22204472843450485</v>
      </c>
      <c r="L30" s="204">
        <f t="shared" ref="L30:M30" si="31">+L26/L22-1</f>
        <v>0.39332096474953615</v>
      </c>
      <c r="M30" s="204">
        <f t="shared" si="31"/>
        <v>6.5384615384615374E-2</v>
      </c>
      <c r="N30" s="204">
        <f ca="1">+N26/SUM(OFFSET(B22,,,,COUNTA(B25:M25)))-1</f>
        <v>0.16560015512895099</v>
      </c>
      <c r="O30" s="20"/>
    </row>
    <row r="31" spans="1:18">
      <c r="A31" s="203" t="s">
        <v>22</v>
      </c>
      <c r="B31" s="204">
        <f>+B25/B27</f>
        <v>0.41962174940898345</v>
      </c>
      <c r="C31" s="204">
        <f>+C25/C27</f>
        <v>0.43661971830985913</v>
      </c>
      <c r="D31" s="204">
        <f>+D25/D27</f>
        <v>0.46473214285714287</v>
      </c>
      <c r="E31" s="204">
        <f>+E25/E27</f>
        <v>0.50821052631578945</v>
      </c>
      <c r="F31" s="204">
        <f t="shared" ref="F31:G31" si="32">+F25/F27</f>
        <v>0.52</v>
      </c>
      <c r="G31" s="204">
        <f t="shared" si="32"/>
        <v>0.51427600271923857</v>
      </c>
      <c r="H31" s="204">
        <f t="shared" ref="H31:I31" si="33">+H25/H27</f>
        <v>0.50417120058034093</v>
      </c>
      <c r="I31" s="204">
        <f t="shared" si="33"/>
        <v>0.4870229007633588</v>
      </c>
      <c r="J31" s="204">
        <f t="shared" ref="J31:K31" si="34">+J25/J27</f>
        <v>0.50182007280291208</v>
      </c>
      <c r="K31" s="204">
        <f t="shared" si="34"/>
        <v>0.47674418604651164</v>
      </c>
      <c r="L31" s="204">
        <f t="shared" ref="L31:M31" si="35">+L25/L27</f>
        <v>0.42802741812642803</v>
      </c>
      <c r="M31" s="204">
        <f t="shared" si="35"/>
        <v>0.44433299899699097</v>
      </c>
      <c r="N31" s="204">
        <f>+N25/N27</f>
        <v>0.48702850315753543</v>
      </c>
    </row>
    <row r="34" spans="1:7" ht="33" customHeight="1">
      <c r="A34" s="230" t="s">
        <v>4</v>
      </c>
      <c r="B34" s="246" t="str">
        <f>'R_PTW USED 2022vs2021'!B9:C9</f>
        <v>DECEMBER</v>
      </c>
      <c r="C34" s="246"/>
      <c r="D34" s="247" t="s">
        <v>32</v>
      </c>
      <c r="E34" s="248" t="str">
        <f>'R_PTW 2022vs2021'!E9:F9</f>
        <v>JANUARY-DECEMBER</v>
      </c>
      <c r="F34" s="248"/>
      <c r="G34" s="247" t="s">
        <v>32</v>
      </c>
    </row>
    <row r="35" spans="1:7" ht="16.5" customHeight="1">
      <c r="A35" s="230"/>
      <c r="B35" s="107">
        <v>2022</v>
      </c>
      <c r="C35" s="107">
        <v>2021</v>
      </c>
      <c r="D35" s="247"/>
      <c r="E35" s="107">
        <v>2022</v>
      </c>
      <c r="F35" s="107">
        <v>2021</v>
      </c>
      <c r="G35" s="247"/>
    </row>
    <row r="36" spans="1:7" ht="16.5" customHeight="1">
      <c r="A36" s="208" t="s">
        <v>38</v>
      </c>
      <c r="B36" s="209">
        <f ca="1">OFFSET(A10,,COUNTA(B28:M28),,)</f>
        <v>800</v>
      </c>
      <c r="C36" s="209">
        <f ca="1">OFFSET(A6,,COUNTA(B28:M28),,)</f>
        <v>1310</v>
      </c>
      <c r="D36" s="210">
        <f ca="1">+B36/C36-1</f>
        <v>-0.38931297709923662</v>
      </c>
      <c r="E36" s="209">
        <f>N10</f>
        <v>23910</v>
      </c>
      <c r="F36" s="209">
        <f ca="1">SUM(OFFSET(B6,,,,COUNTA(B28:M28)))</f>
        <v>21579</v>
      </c>
      <c r="G36" s="210">
        <f ca="1">+E36/F36-1</f>
        <v>0.10802168775198107</v>
      </c>
    </row>
    <row r="37" spans="1:7" ht="16.5" customHeight="1">
      <c r="A37" s="211" t="s">
        <v>39</v>
      </c>
      <c r="B37" s="212">
        <f ca="1">OFFSET(A11,,COUNTA(B29:M29),,)</f>
        <v>2456</v>
      </c>
      <c r="C37" s="212">
        <f ca="1">OFFSET(A7,,COUNTA(B29:M29),,)</f>
        <v>2673</v>
      </c>
      <c r="D37" s="213">
        <f ca="1">+B37/C37-1</f>
        <v>-8.1182192293303368E-2</v>
      </c>
      <c r="E37" s="212">
        <f>N11</f>
        <v>59873</v>
      </c>
      <c r="F37" s="212">
        <f ca="1">SUM(OFFSET(B7,,,,COUNTA(B29:M29)))</f>
        <v>60374</v>
      </c>
      <c r="G37" s="213">
        <f ca="1">+E37/F37-1</f>
        <v>-8.2982740914963049E-3</v>
      </c>
    </row>
    <row r="38" spans="1:7" ht="16.5" customHeight="1">
      <c r="A38" s="197" t="s">
        <v>5</v>
      </c>
      <c r="B38" s="214">
        <f ca="1">SUM(B36:B37)</f>
        <v>3256</v>
      </c>
      <c r="C38" s="214">
        <f ca="1">SUM(C36:C37)</f>
        <v>3983</v>
      </c>
      <c r="D38" s="198">
        <f ca="1">+B38/C38-1</f>
        <v>-0.18252573437107711</v>
      </c>
      <c r="E38" s="214">
        <f>SUM(E36:E37)</f>
        <v>83783</v>
      </c>
      <c r="F38" s="214">
        <f ca="1">SUM(F36:F37)</f>
        <v>81953</v>
      </c>
      <c r="G38" s="198">
        <f ca="1">+E38/F38-1</f>
        <v>2.2329871999804851E-2</v>
      </c>
    </row>
    <row r="41" spans="1:7" ht="33" customHeight="1">
      <c r="A41" s="230" t="s">
        <v>3</v>
      </c>
      <c r="B41" s="246" t="str">
        <f>B34</f>
        <v>DECEMBER</v>
      </c>
      <c r="C41" s="246"/>
      <c r="D41" s="247" t="s">
        <v>32</v>
      </c>
      <c r="E41" s="248" t="str">
        <f>E34</f>
        <v>JANUARY-DECEMBER</v>
      </c>
      <c r="F41" s="248"/>
      <c r="G41" s="247" t="s">
        <v>32</v>
      </c>
    </row>
    <row r="42" spans="1:7" ht="15.75" customHeight="1">
      <c r="A42" s="230"/>
      <c r="B42" s="107">
        <v>2022</v>
      </c>
      <c r="C42" s="107">
        <v>2021</v>
      </c>
      <c r="D42" s="247"/>
      <c r="E42" s="107">
        <v>2022</v>
      </c>
      <c r="F42" s="107">
        <v>2021</v>
      </c>
      <c r="G42" s="247"/>
    </row>
    <row r="43" spans="1:7" ht="15.75" customHeight="1">
      <c r="A43" s="215" t="s">
        <v>38</v>
      </c>
      <c r="B43" s="209">
        <f ca="1">OFFSET(A25,,COUNTA(B28:M28),,)</f>
        <v>443</v>
      </c>
      <c r="C43" s="209">
        <f ca="1">OFFSET(A21,,COUNTA(B28:M28),,)</f>
        <v>1033</v>
      </c>
      <c r="D43" s="210">
        <f ca="1">+B43/C43-1</f>
        <v>-0.57115198451113258</v>
      </c>
      <c r="E43" s="209">
        <f>N25</f>
        <v>11414</v>
      </c>
      <c r="F43" s="209">
        <f ca="1">SUM(OFFSET(B21,,,,COUNTA(B28:M28)))</f>
        <v>12710</v>
      </c>
      <c r="G43" s="210">
        <f ca="1">+E43/F43-1</f>
        <v>-0.10196695515342247</v>
      </c>
    </row>
    <row r="44" spans="1:7" ht="15.75" customHeight="1">
      <c r="A44" s="216" t="s">
        <v>39</v>
      </c>
      <c r="B44" s="212">
        <f ca="1">OFFSET(A26,,COUNTA(B29:M29),,)</f>
        <v>554</v>
      </c>
      <c r="C44" s="212">
        <f ca="1">OFFSET(A22,,COUNTA(B29:M29),,)</f>
        <v>520</v>
      </c>
      <c r="D44" s="213">
        <f ca="1">+B44/C44-1</f>
        <v>6.5384615384615374E-2</v>
      </c>
      <c r="E44" s="212">
        <f>N26</f>
        <v>12022</v>
      </c>
      <c r="F44" s="212">
        <f ca="1">SUM(OFFSET(B22,,,,COUNTA(B29:M29)))</f>
        <v>10314</v>
      </c>
      <c r="G44" s="213">
        <f ca="1">+E44/F44-1</f>
        <v>0.16560015512895099</v>
      </c>
    </row>
    <row r="45" spans="1:7" ht="15.75" customHeight="1">
      <c r="A45" s="166" t="s">
        <v>5</v>
      </c>
      <c r="B45" s="214">
        <f ca="1">SUM(B43:B44)</f>
        <v>997</v>
      </c>
      <c r="C45" s="214">
        <f ca="1">SUM(C43:C44)</f>
        <v>1553</v>
      </c>
      <c r="D45" s="198">
        <f ca="1">+B45/C45-1</f>
        <v>-0.35801674179008369</v>
      </c>
      <c r="E45" s="214">
        <f>SUM(E43:E44)</f>
        <v>23436</v>
      </c>
      <c r="F45" s="214">
        <f ca="1">SUM(F43:F44)</f>
        <v>23024</v>
      </c>
      <c r="G45" s="198">
        <f ca="1">+E45/F45-1</f>
        <v>1.7894371091035532E-2</v>
      </c>
    </row>
    <row r="49" spans="1:14">
      <c r="A49" s="4"/>
    </row>
    <row r="50" spans="1:14">
      <c r="A50" t="s">
        <v>74</v>
      </c>
    </row>
    <row r="52" spans="1:14" ht="43.5" customHeight="1">
      <c r="A52" s="254" t="s">
        <v>42</v>
      </c>
      <c r="B52" s="254"/>
      <c r="C52" s="254"/>
      <c r="D52" s="254"/>
      <c r="E52" s="254"/>
      <c r="F52" s="254"/>
      <c r="G52" s="254"/>
      <c r="H52" s="254"/>
      <c r="I52" s="254"/>
      <c r="J52" s="171"/>
      <c r="K52" s="171"/>
      <c r="L52" s="171"/>
      <c r="M52" s="171"/>
      <c r="N52" s="171"/>
    </row>
    <row r="53" spans="1:14" ht="18.75" customHeight="1"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217"/>
    </row>
  </sheetData>
  <mergeCells count="18">
    <mergeCell ref="A2:N2"/>
    <mergeCell ref="B20:N20"/>
    <mergeCell ref="B24:N24"/>
    <mergeCell ref="A3:N3"/>
    <mergeCell ref="A18:N18"/>
    <mergeCell ref="B5:N5"/>
    <mergeCell ref="D41:D42"/>
    <mergeCell ref="E41:F41"/>
    <mergeCell ref="G41:G42"/>
    <mergeCell ref="B9:N9"/>
    <mergeCell ref="A52:I52"/>
    <mergeCell ref="A34:A35"/>
    <mergeCell ref="B34:C34"/>
    <mergeCell ref="D34:D35"/>
    <mergeCell ref="E34:F34"/>
    <mergeCell ref="G34:G35"/>
    <mergeCell ref="A41:A42"/>
    <mergeCell ref="B41:C41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R_MC NEW 2022vs2021</vt:lpstr>
      <vt:lpstr>R_MC 2022 rankings</vt:lpstr>
      <vt:lpstr>R_MP NEW 2022vs2021</vt:lpstr>
      <vt:lpstr>R_MP_2022 ranking</vt:lpstr>
      <vt:lpstr>R_PTW USED 2022vs2021</vt:lpstr>
      <vt:lpstr>R_MC&amp;MP structure 2022</vt:lpstr>
      <vt:lpstr>'R_MC 2022 rankings'!Obszar_wydruku</vt:lpstr>
      <vt:lpstr>'R_MC NEW 2022vs2021'!Obszar_wydruku</vt:lpstr>
      <vt:lpstr>'R_MC&amp;MP structure 2022'!Obszar_wydruku</vt:lpstr>
      <vt:lpstr>'R_MP NEW 2022vs2021'!Obszar_wydruku</vt:lpstr>
      <vt:lpstr>'R_MP_2022 ranking'!Obszar_wydruku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2023-01-04T11:40:51Z</dcterms:modified>
</cp:coreProperties>
</file>